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66925"/>
  <mc:AlternateContent xmlns:mc="http://schemas.openxmlformats.org/markup-compatibility/2006">
    <mc:Choice Requires="x15">
      <x15ac:absPath xmlns:x15ac="http://schemas.microsoft.com/office/spreadsheetml/2010/11/ac" url="C:\Users\MCuth\Downloads\"/>
    </mc:Choice>
  </mc:AlternateContent>
  <xr:revisionPtr revIDLastSave="0" documentId="13_ncr:1_{32CC152D-71DD-4E32-8548-232BCF728948}" xr6:coauthVersionLast="43" xr6:coauthVersionMax="43" xr10:uidLastSave="{00000000-0000-0000-0000-000000000000}"/>
  <bookViews>
    <workbookView xWindow="-120" yWindow="-120" windowWidth="20730" windowHeight="11160" firstSheet="1" activeTab="1" xr2:uid="{AB2AD6DB-0A15-43B6-B193-1EFDBBFCAB56}"/>
  </bookViews>
  <sheets>
    <sheet name="Data Controller" sheetId="1" r:id="rId1"/>
    <sheet name="Data Controller Overall Results" sheetId="7" r:id="rId2"/>
    <sheet name="Data Controller Section Results" sheetId="8" r:id="rId3"/>
    <sheet name="What Do My Results Mean" sheetId="9" r:id="rId4"/>
    <sheet name="DC BTS" sheetId="3" state="very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7" l="1"/>
  <c r="C6" i="8" s="1"/>
  <c r="D6" i="7"/>
  <c r="C5" i="8" s="1"/>
  <c r="D5" i="7"/>
  <c r="C4" i="8" s="1"/>
  <c r="C8" i="3"/>
  <c r="Z5" i="3"/>
  <c r="Y5" i="3"/>
  <c r="X5" i="3"/>
  <c r="I5" i="3"/>
  <c r="H5" i="3"/>
  <c r="G5" i="3"/>
  <c r="F5" i="3"/>
  <c r="E5" i="3"/>
  <c r="D5"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AF3" i="3"/>
  <c r="AE3" i="3"/>
  <c r="AD3" i="3"/>
  <c r="AC3" i="3"/>
  <c r="AB3" i="3"/>
  <c r="AA3" i="3"/>
  <c r="Z3" i="3"/>
  <c r="Y3" i="3"/>
  <c r="X3" i="3"/>
  <c r="U3" i="3"/>
  <c r="T3" i="3"/>
  <c r="S3" i="3"/>
  <c r="R3" i="3"/>
  <c r="Q3" i="3"/>
  <c r="P3" i="3"/>
  <c r="O3" i="3"/>
  <c r="N3" i="3"/>
  <c r="M3" i="3"/>
  <c r="L3" i="3"/>
  <c r="K3" i="3"/>
  <c r="J3" i="3"/>
  <c r="I3" i="3"/>
  <c r="H3" i="3"/>
  <c r="G3" i="3"/>
  <c r="F3" i="3"/>
  <c r="E3" i="3"/>
  <c r="D3" i="3"/>
  <c r="AF2" i="3"/>
  <c r="AE2" i="3"/>
  <c r="AD2" i="3"/>
  <c r="AC2" i="3"/>
  <c r="AB2" i="3"/>
  <c r="AA2" i="3"/>
  <c r="Z2" i="3"/>
  <c r="Y2" i="3"/>
  <c r="X2" i="3"/>
  <c r="U2" i="3"/>
  <c r="T2" i="3"/>
  <c r="S2" i="3"/>
  <c r="R2" i="3"/>
  <c r="Q2" i="3"/>
  <c r="P2" i="3"/>
  <c r="O2" i="3"/>
  <c r="N2" i="3"/>
  <c r="M2" i="3"/>
  <c r="L2" i="3"/>
  <c r="K2" i="3"/>
  <c r="J2" i="3"/>
  <c r="I2" i="3"/>
  <c r="H2" i="3"/>
  <c r="G2" i="3"/>
  <c r="F2" i="3"/>
  <c r="E2" i="3"/>
  <c r="D2" i="3"/>
  <c r="AL5" i="3" l="1"/>
  <c r="D16" i="3"/>
  <c r="E16" i="3" s="1"/>
  <c r="D18" i="8" s="1"/>
  <c r="AJ4" i="3"/>
  <c r="AK2" i="3"/>
  <c r="AH5" i="3"/>
  <c r="AM5" i="3" s="1"/>
  <c r="G27" i="3" s="1"/>
  <c r="AK5" i="3"/>
  <c r="AI5" i="3"/>
  <c r="AH2" i="3"/>
  <c r="D14" i="3"/>
  <c r="AI4" i="3"/>
  <c r="AH4" i="3"/>
  <c r="AL4" i="3"/>
  <c r="B13" i="3"/>
  <c r="I12" i="3" s="1"/>
  <c r="C20" i="3"/>
  <c r="C22" i="8" s="1"/>
  <c r="C18" i="3"/>
  <c r="C20" i="8" s="1"/>
  <c r="C16" i="3"/>
  <c r="C18" i="8" s="1"/>
  <c r="C14" i="3"/>
  <c r="C16" i="8" s="1"/>
  <c r="C12" i="3"/>
  <c r="C14" i="8" s="1"/>
  <c r="D21" i="3"/>
  <c r="B20" i="3"/>
  <c r="I19" i="3" s="1"/>
  <c r="D19" i="3"/>
  <c r="B18" i="3"/>
  <c r="I17" i="3" s="1"/>
  <c r="D17" i="3"/>
  <c r="B16" i="3"/>
  <c r="I15" i="3" s="1"/>
  <c r="D15" i="3"/>
  <c r="B14" i="3"/>
  <c r="I13" i="3" s="1"/>
  <c r="D13" i="3"/>
  <c r="B12" i="3"/>
  <c r="I11" i="3" s="1"/>
  <c r="I10" i="3"/>
  <c r="C21" i="3"/>
  <c r="C23" i="8" s="1"/>
  <c r="C15" i="3"/>
  <c r="C17" i="8" s="1"/>
  <c r="B21" i="3"/>
  <c r="I20" i="3" s="1"/>
  <c r="D20" i="3"/>
  <c r="C19" i="3"/>
  <c r="C21" i="8" s="1"/>
  <c r="C17" i="3"/>
  <c r="C19" i="8" s="1"/>
  <c r="C13" i="3"/>
  <c r="C15" i="8" s="1"/>
  <c r="AJ3" i="3"/>
  <c r="AH3" i="3"/>
  <c r="AI3" i="3"/>
  <c r="AL3" i="3"/>
  <c r="AK4" i="3"/>
  <c r="B15" i="3"/>
  <c r="I14" i="3" s="1"/>
  <c r="D18" i="3"/>
  <c r="AJ2" i="3"/>
  <c r="AI2" i="3"/>
  <c r="AL2" i="3"/>
  <c r="AK3" i="3"/>
  <c r="D12" i="3"/>
  <c r="B17" i="3"/>
  <c r="I16" i="3" s="1"/>
  <c r="B19" i="3"/>
  <c r="I18" i="3" s="1"/>
  <c r="AJ5" i="3"/>
  <c r="B23" i="8"/>
  <c r="J15" i="3" l="1"/>
  <c r="L15" i="3" s="1"/>
  <c r="AI6" i="3"/>
  <c r="AK6" i="3"/>
  <c r="AM4" i="3"/>
  <c r="G26" i="3" s="1"/>
  <c r="AL6" i="3"/>
  <c r="AM3" i="3"/>
  <c r="G25" i="3" s="1"/>
  <c r="B16" i="8"/>
  <c r="B20" i="8"/>
  <c r="B14" i="8"/>
  <c r="B15" i="8"/>
  <c r="B18" i="8"/>
  <c r="B22" i="8"/>
  <c r="B17" i="8"/>
  <c r="E17" i="3"/>
  <c r="D19" i="8" s="1"/>
  <c r="J16" i="3"/>
  <c r="B19" i="8"/>
  <c r="J11" i="3"/>
  <c r="E12" i="3"/>
  <c r="D14" i="8" s="1"/>
  <c r="AJ6" i="3"/>
  <c r="E20" i="3"/>
  <c r="D22" i="8" s="1"/>
  <c r="J19" i="3"/>
  <c r="E15" i="3"/>
  <c r="D17" i="8" s="1"/>
  <c r="J14" i="3"/>
  <c r="E19" i="3"/>
  <c r="D21" i="8" s="1"/>
  <c r="J18" i="3"/>
  <c r="AM2" i="3"/>
  <c r="G24" i="3" s="1"/>
  <c r="E13" i="3"/>
  <c r="D15" i="8" s="1"/>
  <c r="J12" i="3"/>
  <c r="E21" i="3"/>
  <c r="D23" i="8" s="1"/>
  <c r="J20" i="3"/>
  <c r="B21" i="8"/>
  <c r="E18" i="3"/>
  <c r="D20" i="8" s="1"/>
  <c r="J17" i="3"/>
  <c r="E14" i="3"/>
  <c r="D16" i="8" s="1"/>
  <c r="J13" i="3"/>
  <c r="AH6" i="3"/>
  <c r="M15" i="3" l="1"/>
  <c r="N15" i="3"/>
  <c r="K15" i="3"/>
  <c r="AM6" i="3"/>
  <c r="C7" i="8" s="1"/>
  <c r="C8" i="8" s="1"/>
  <c r="C9" i="3"/>
  <c r="N14" i="3"/>
  <c r="M14" i="3"/>
  <c r="L14" i="3"/>
  <c r="K14" i="3"/>
  <c r="N20" i="3"/>
  <c r="M20" i="3"/>
  <c r="L20" i="3"/>
  <c r="K20" i="3"/>
  <c r="N16" i="3"/>
  <c r="M16" i="3"/>
  <c r="L16" i="3"/>
  <c r="K16" i="3"/>
  <c r="L17" i="3"/>
  <c r="K17" i="3"/>
  <c r="N17" i="3"/>
  <c r="M17" i="3"/>
  <c r="N18" i="3"/>
  <c r="M18" i="3"/>
  <c r="L18" i="3"/>
  <c r="K18" i="3"/>
  <c r="L19" i="3"/>
  <c r="K19" i="3"/>
  <c r="N19" i="3"/>
  <c r="M19" i="3"/>
  <c r="L13" i="3"/>
  <c r="K13" i="3"/>
  <c r="N13" i="3"/>
  <c r="M13" i="3"/>
  <c r="N12" i="3"/>
  <c r="M12" i="3"/>
  <c r="L12" i="3"/>
  <c r="K12" i="3"/>
  <c r="L11" i="3"/>
  <c r="K11" i="3"/>
  <c r="N11" i="3"/>
  <c r="M11" i="3"/>
  <c r="J10" i="3" l="1"/>
  <c r="C11" i="8"/>
  <c r="C15" i="7"/>
  <c r="C14" i="7"/>
  <c r="C13" i="7"/>
  <c r="C12" i="7"/>
  <c r="E13" i="7" l="1"/>
  <c r="F13" i="7" s="1"/>
  <c r="E12" i="7"/>
  <c r="E15" i="7" l="1"/>
  <c r="F15" i="7" s="1"/>
  <c r="D8" i="7"/>
  <c r="D9" i="7" s="1"/>
  <c r="F12" i="7"/>
  <c r="E14" i="7"/>
  <c r="F14" i="7" s="1"/>
</calcChain>
</file>

<file path=xl/sharedStrings.xml><?xml version="1.0" encoding="utf-8"?>
<sst xmlns="http://schemas.openxmlformats.org/spreadsheetml/2006/main" count="135" uniqueCount="109">
  <si>
    <t>Controllers Checklist</t>
  </si>
  <si>
    <t xml:space="preserve">Step 1 </t>
  </si>
  <si>
    <t>Your business is currently registered with the Information Commissioner's Office.</t>
  </si>
  <si>
    <t xml:space="preserve">Step 2 </t>
  </si>
  <si>
    <t>Individual's rights</t>
  </si>
  <si>
    <t>Lawfulness, fairness and transparency</t>
  </si>
  <si>
    <t>Select most appropriate</t>
  </si>
  <si>
    <t>Step 3</t>
  </si>
  <si>
    <t>Accountability and Governance</t>
  </si>
  <si>
    <t>Your business has a DPIA framework which links to your existing risk management and project management processes.</t>
  </si>
  <si>
    <t xml:space="preserve">Step 4 </t>
  </si>
  <si>
    <t>Data security, international transfers and breaches</t>
  </si>
  <si>
    <t>Successfully implemented</t>
  </si>
  <si>
    <t>Data Protection Fee</t>
  </si>
  <si>
    <t>Processor Contracts</t>
  </si>
  <si>
    <t>Information Risks</t>
  </si>
  <si>
    <t>Data Protection Officers (DPOs)</t>
  </si>
  <si>
    <t>Management Responsibility</t>
  </si>
  <si>
    <t>Security Policy</t>
  </si>
  <si>
    <t>Breach Notification</t>
  </si>
  <si>
    <t xml:space="preserve">Privacy information has been made available to individuals by your business. </t>
  </si>
  <si>
    <t>There are processes in place to ensure the personal data that is held remains accurate and up to date.</t>
  </si>
  <si>
    <t>Your business has procedures in place to respond to an individual’s request to restrict the processing of their personal data.</t>
  </si>
  <si>
    <t>Identification of where automated decision making is conudcted within your processing operations has been conducted - there are procedures in place to deal with the requirements.</t>
  </si>
  <si>
    <t xml:space="preserve">Information risks are managed in a constructive way by your business. Management are aware and understand risks which can occur around personal data - these are managed effectively. </t>
  </si>
  <si>
    <t xml:space="preserve">You have processes in place which are effective in identifying, reporting on, managing and resolving personal data breaches. </t>
  </si>
  <si>
    <t>The processes which you have in place ensure an adequate level of protection for any personal data processed by others on your behalf that is transferred outside the European Economic Area.</t>
  </si>
  <si>
    <t>Individuals within your business demonstrate support for data protection legislation. A positive culture of data protection compliance is promoted across the business.</t>
  </si>
  <si>
    <t>Not yet implemented or planned</t>
  </si>
  <si>
    <t>Partially implemented or planned</t>
  </si>
  <si>
    <t xml:space="preserve">Key: </t>
  </si>
  <si>
    <t>Not Applicable</t>
  </si>
  <si>
    <t>International Transfers</t>
  </si>
  <si>
    <t>score</t>
  </si>
  <si>
    <t>total 1s</t>
  </si>
  <si>
    <t>totals 2s</t>
  </si>
  <si>
    <t>total 3s</t>
  </si>
  <si>
    <t>total all</t>
  </si>
  <si>
    <t>raw score</t>
  </si>
  <si>
    <t>Overall</t>
  </si>
  <si>
    <t>Organisation</t>
  </si>
  <si>
    <t>Completed By</t>
  </si>
  <si>
    <t>Date of Assessment</t>
  </si>
  <si>
    <t>Assessment Score</t>
  </si>
  <si>
    <t>Overall Compliance Level</t>
  </si>
  <si>
    <t>Assessment Criteria</t>
  </si>
  <si>
    <t>Score</t>
  </si>
  <si>
    <t>Compliance</t>
  </si>
  <si>
    <t>85%-100%</t>
  </si>
  <si>
    <t>Needs Small Improvement</t>
  </si>
  <si>
    <t>Needs Major Improvement</t>
  </si>
  <si>
    <t>Data Controller Overall Results</t>
  </si>
  <si>
    <t>Data Controller Section Results</t>
  </si>
  <si>
    <t>Section</t>
  </si>
  <si>
    <t>Section Score</t>
  </si>
  <si>
    <t>Best Practice</t>
  </si>
  <si>
    <t>section</t>
  </si>
  <si>
    <t>50%-85%</t>
  </si>
  <si>
    <t>0%-50%</t>
  </si>
  <si>
    <t>Major Work Required</t>
  </si>
  <si>
    <t>Minor Work Required</t>
  </si>
  <si>
    <t>Compliant</t>
  </si>
  <si>
    <t>Consent 1</t>
  </si>
  <si>
    <t>Consent 2</t>
  </si>
  <si>
    <t>Accountability 1</t>
  </si>
  <si>
    <t>Accountability 2</t>
  </si>
  <si>
    <t>Accountability 3</t>
  </si>
  <si>
    <t>(DPIA 1) Data Protection Impact Assessments</t>
  </si>
  <si>
    <t>(DPIA 2) Data Protection Impact Assessments</t>
  </si>
  <si>
    <t>Minor Work</t>
  </si>
  <si>
    <t>Major Work</t>
  </si>
  <si>
    <t>Actual</t>
  </si>
  <si>
    <t>An information audit has been carried out within your organisation in order to map data flows.</t>
  </si>
  <si>
    <t>The personal data which your business holds, where it is obtained from, those it is shared with and what you do with it, is formally documented.</t>
  </si>
  <si>
    <t>Your lawful bases for processing personal data have been identified and documented.</t>
  </si>
  <si>
    <t>The ways in which you ask for consent and record this has been reviewed by your business.</t>
  </si>
  <si>
    <t>There are systems in place in order to record and manage consent.</t>
  </si>
  <si>
    <t>Systems are in place to ensure where online services are offered directly to children, consent is managed.</t>
  </si>
  <si>
    <t>Whereby the processing of data in order to protect the vital interests of an individual is necessary, your business has clearly documented when this would be required. Justification can be provided through business documents - these are relied upon in order to inform individuals where necessary.</t>
  </si>
  <si>
    <t>In situations whereby the lawful basis for prociessing is legitimate interests, your business has conducted and applied the three part test. This demonstrates that individual's interests and right's have been taken into account and are protected.</t>
  </si>
  <si>
    <t xml:space="preserve">Where appropriate, privacy information is commuication to children in a way that a child will understand (this is if your business offers services online directly to children). </t>
  </si>
  <si>
    <t>When an individual requests access to their personal data, there is a process that is recognised and followed in order to respond.</t>
  </si>
  <si>
    <t>Where personal data is no longer required, or an individual has requested its erasure, your business has a process to securely dispose of this.</t>
  </si>
  <si>
    <t>Your business has processes which ensure individuals can move, copy or transfer their personal data from one IT environment to another in a safe and secure way, with no impact on usability.</t>
  </si>
  <si>
    <t>Where an individual's objection to the processing of their personal data occurs, there are procedures to in place to handle this.</t>
  </si>
  <si>
    <t>An appropriate data protection policy has been put in place by your business.</t>
  </si>
  <si>
    <t>Compliance to data protection policies is monitored by your business and the effectiveness of data handling and security controls is reguarly reviewed.</t>
  </si>
  <si>
    <t>All staff within your business receive data protection awareness training.</t>
  </si>
  <si>
    <t>All processors used are subject to a written contract by your business.</t>
  </si>
  <si>
    <t>There are appropriate tehcnical and organisaiontal measures in place in your business - these ensure the integration of data protection into your processing activites.</t>
  </si>
  <si>
    <t>It is understood within your business in what situations a DPIA must be conducted. There are adequate proecesses in place in order to action this.</t>
  </si>
  <si>
    <t>Within your business there is a nominated data protection lead or Data Protection Officer (DPO).</t>
  </si>
  <si>
    <t>Your business has appropriate security measures in place which are also detailed within your information security policy.</t>
  </si>
  <si>
    <t>Information You Hold 1</t>
  </si>
  <si>
    <t>Information You Hold 2</t>
  </si>
  <si>
    <t>Lawful Basis for Processing</t>
  </si>
  <si>
    <t>Consent to Process Children’s Personal Data for Online Services</t>
  </si>
  <si>
    <t>Vital Interests</t>
  </si>
  <si>
    <t>Legitimate Interests</t>
  </si>
  <si>
    <t>Right to be Informed</t>
  </si>
  <si>
    <t>Communicate the Processing of Children’s Personal Data</t>
  </si>
  <si>
    <t>Right of Access</t>
  </si>
  <si>
    <t>Right to Rectification and Data Quality</t>
  </si>
  <si>
    <t>Right to Erasure</t>
  </si>
  <si>
    <t>Right to Restrict Processing</t>
  </si>
  <si>
    <t>Right to Data Portability</t>
  </si>
  <si>
    <t>Right to Object</t>
  </si>
  <si>
    <t>Rights related to Automated Decision Making including Profiling</t>
  </si>
  <si>
    <t>Data Protection by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</si>
</sst>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name val="Calibri"/>
      <family val="2"/>
      <scheme val="minor"/>
    </font>
    <font>
      <b/>
      <u/>
      <sz val="10"/>
      <name val="Arial"/>
      <family val="2"/>
    </font>
    <font>
      <sz val="10"/>
      <name val="Arial"/>
      <family val="2"/>
    </font>
    <font>
      <sz val="11"/>
      <color theme="1"/>
      <name val="Arial"/>
      <family val="2"/>
    </font>
    <font>
      <b/>
      <sz val="16"/>
      <color theme="1"/>
      <name val="Arial"/>
      <family val="2"/>
    </font>
    <font>
      <b/>
      <sz val="14"/>
      <color theme="1"/>
      <name val="Arial"/>
      <family val="2"/>
    </font>
    <font>
      <b/>
      <sz val="11"/>
      <color theme="1"/>
      <name val="Arial"/>
      <family val="2"/>
    </font>
    <font>
      <sz val="11"/>
      <name val="Arial"/>
      <family val="2"/>
    </font>
    <font>
      <b/>
      <sz val="14"/>
      <name val="Arial"/>
      <family val="2"/>
    </font>
    <font>
      <b/>
      <u/>
      <sz val="16"/>
      <color theme="1"/>
      <name val="Arial"/>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5" fillId="3" borderId="0" xfId="0" applyFont="1" applyFill="1" applyProtection="1">
      <protection hidden="1"/>
    </xf>
    <xf numFmtId="0" fontId="5" fillId="3" borderId="0" xfId="0" applyFont="1" applyFill="1" applyAlignment="1" applyProtection="1">
      <alignment horizontal="center" vertical="center"/>
      <protection hidden="1"/>
    </xf>
    <xf numFmtId="0" fontId="7" fillId="2" borderId="1" xfId="0" applyFont="1" applyFill="1" applyBorder="1" applyProtection="1">
      <protection hidden="1"/>
    </xf>
    <xf numFmtId="0" fontId="7" fillId="2" borderId="1" xfId="0" applyFont="1" applyFill="1" applyBorder="1" applyAlignment="1" applyProtection="1">
      <alignment vertical="center" wrapText="1"/>
      <protection hidden="1"/>
    </xf>
    <xf numFmtId="0" fontId="7" fillId="2" borderId="1" xfId="0" applyFont="1" applyFill="1" applyBorder="1" applyAlignment="1" applyProtection="1">
      <alignment horizontal="left"/>
      <protection hidden="1"/>
    </xf>
    <xf numFmtId="0" fontId="8" fillId="3" borderId="1" xfId="0" applyFont="1" applyFill="1" applyBorder="1" applyAlignment="1" applyProtection="1">
      <alignment vertical="center" wrapText="1"/>
      <protection hidden="1"/>
    </xf>
    <xf numFmtId="0" fontId="9" fillId="3" borderId="1" xfId="0" applyFont="1" applyFill="1" applyBorder="1" applyAlignment="1" applyProtection="1">
      <alignment vertical="center" wrapText="1"/>
      <protection hidden="1"/>
    </xf>
    <xf numFmtId="0" fontId="5" fillId="3"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9" fillId="3" borderId="0" xfId="0" applyFont="1" applyFill="1" applyAlignment="1" applyProtection="1">
      <alignment vertical="center" wrapText="1"/>
      <protection hidden="1"/>
    </xf>
    <xf numFmtId="0" fontId="10" fillId="2" borderId="1" xfId="0" applyFont="1" applyFill="1" applyBorder="1" applyAlignment="1" applyProtection="1">
      <alignment vertical="center" wrapText="1"/>
      <protection hidden="1"/>
    </xf>
    <xf numFmtId="0" fontId="7" fillId="2" borderId="1" xfId="0" applyFont="1" applyFill="1" applyBorder="1" applyAlignment="1" applyProtection="1">
      <alignment horizontal="center" vertical="center"/>
      <protection hidden="1"/>
    </xf>
    <xf numFmtId="0" fontId="9" fillId="3" borderId="0" xfId="0" applyFont="1" applyFill="1" applyProtection="1">
      <protection hidden="1"/>
    </xf>
    <xf numFmtId="0" fontId="5" fillId="3" borderId="1" xfId="0" applyFont="1" applyFill="1" applyBorder="1" applyAlignment="1" applyProtection="1">
      <alignment horizontal="center" vertical="center"/>
      <protection locked="0" hidden="1"/>
    </xf>
    <xf numFmtId="0" fontId="4" fillId="6"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5" fillId="7" borderId="1" xfId="0" applyFont="1" applyFill="1" applyBorder="1" applyProtection="1">
      <protection hidden="1"/>
    </xf>
    <xf numFmtId="0" fontId="5" fillId="3" borderId="1" xfId="0" applyFont="1" applyFill="1" applyBorder="1" applyProtection="1">
      <protection hidden="1"/>
    </xf>
    <xf numFmtId="9" fontId="5" fillId="3" borderId="1" xfId="0" applyNumberFormat="1"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3" borderId="1" xfId="0" applyFont="1" applyFill="1" applyBorder="1" applyProtection="1">
      <protection locked="0" hidden="1"/>
    </xf>
    <xf numFmtId="9" fontId="5" fillId="3" borderId="0" xfId="0" applyNumberFormat="1" applyFont="1" applyFill="1" applyProtection="1">
      <protection hidden="1"/>
    </xf>
    <xf numFmtId="0" fontId="7" fillId="7" borderId="1" xfId="0" applyFont="1" applyFill="1" applyBorder="1" applyProtection="1">
      <protection hidden="1"/>
    </xf>
    <xf numFmtId="0" fontId="5" fillId="7" borderId="1"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center"/>
      <protection locked="0" hidden="1"/>
    </xf>
    <xf numFmtId="0" fontId="0" fillId="0" borderId="0" xfId="0" applyProtection="1">
      <protection hidden="1"/>
    </xf>
    <xf numFmtId="0" fontId="0" fillId="0" borderId="0" xfId="0" applyAlignment="1" applyProtection="1">
      <protection hidden="1"/>
    </xf>
    <xf numFmtId="0" fontId="0" fillId="0" borderId="1" xfId="0" applyBorder="1" applyProtection="1">
      <protection hidden="1"/>
    </xf>
    <xf numFmtId="0" fontId="1" fillId="2" borderId="1" xfId="0" applyFont="1" applyFill="1" applyBorder="1" applyAlignment="1" applyProtection="1">
      <alignment vertical="center"/>
      <protection hidden="1"/>
    </xf>
    <xf numFmtId="0" fontId="1" fillId="4" borderId="1" xfId="0" applyFont="1" applyFill="1" applyBorder="1" applyAlignment="1" applyProtection="1">
      <alignment vertical="center"/>
      <protection hidden="1"/>
    </xf>
    <xf numFmtId="0" fontId="1" fillId="3" borderId="1" xfId="0" applyFont="1" applyFill="1" applyBorder="1" applyAlignment="1" applyProtection="1">
      <alignment vertical="center"/>
      <protection hidden="1"/>
    </xf>
    <xf numFmtId="0" fontId="0" fillId="4" borderId="1" xfId="0" applyFill="1" applyBorder="1" applyProtection="1">
      <protection hidden="1"/>
    </xf>
    <xf numFmtId="0" fontId="0" fillId="0" borderId="2" xfId="0" applyBorder="1" applyProtection="1">
      <protection hidden="1"/>
    </xf>
    <xf numFmtId="9" fontId="0" fillId="0" borderId="1" xfId="0" applyNumberFormat="1" applyBorder="1" applyProtection="1">
      <protection hidden="1"/>
    </xf>
    <xf numFmtId="0" fontId="2" fillId="2" borderId="1" xfId="0" applyFont="1" applyFill="1" applyBorder="1" applyAlignment="1" applyProtection="1">
      <alignment vertical="center"/>
      <protection hidden="1"/>
    </xf>
    <xf numFmtId="9" fontId="0" fillId="0" borderId="0" xfId="0" applyNumberFormat="1" applyAlignment="1" applyProtection="1">
      <alignment horizontal="center"/>
      <protection hidden="1"/>
    </xf>
    <xf numFmtId="0" fontId="0" fillId="0" borderId="2" xfId="0" applyBorder="1" applyAlignment="1" applyProtection="1">
      <alignment vertical="top"/>
      <protection hidden="1"/>
    </xf>
    <xf numFmtId="0" fontId="0" fillId="0" borderId="3" xfId="0" applyBorder="1" applyAlignment="1" applyProtection="1">
      <alignment vertical="top"/>
      <protection hidden="1"/>
    </xf>
    <xf numFmtId="0" fontId="0" fillId="0" borderId="1" xfId="0" applyBorder="1" applyAlignment="1" applyProtection="1">
      <alignment vertical="top"/>
      <protection hidden="1"/>
    </xf>
    <xf numFmtId="9" fontId="0" fillId="0" borderId="0" xfId="0" applyNumberFormat="1" applyProtection="1">
      <protection hidden="1"/>
    </xf>
    <xf numFmtId="0" fontId="6" fillId="3" borderId="0" xfId="0" applyFont="1" applyFill="1" applyBorder="1" applyAlignment="1" applyProtection="1">
      <alignment horizontal="center"/>
      <protection hidden="1"/>
    </xf>
    <xf numFmtId="0" fontId="5" fillId="2" borderId="1" xfId="0" applyFont="1" applyFill="1" applyBorder="1" applyAlignment="1" applyProtection="1">
      <protection hidden="1"/>
    </xf>
    <xf numFmtId="0" fontId="5" fillId="5" borderId="1" xfId="0" applyFont="1" applyFill="1" applyBorder="1" applyAlignment="1" applyProtection="1">
      <protection hidden="1"/>
    </xf>
    <xf numFmtId="0" fontId="5" fillId="6" borderId="1" xfId="0" applyFont="1" applyFill="1" applyBorder="1" applyAlignment="1" applyProtection="1">
      <protection hidden="1"/>
    </xf>
    <xf numFmtId="0" fontId="0" fillId="3" borderId="0" xfId="0" applyFill="1"/>
    <xf numFmtId="0" fontId="4" fillId="3" borderId="2" xfId="0" applyFont="1" applyFill="1" applyBorder="1" applyAlignment="1" applyProtection="1">
      <alignment horizontal="left" vertical="center" wrapText="1"/>
      <protection hidden="1"/>
    </xf>
    <xf numFmtId="0" fontId="4" fillId="3" borderId="4" xfId="0" applyFont="1" applyFill="1" applyBorder="1" applyAlignment="1" applyProtection="1">
      <alignment horizontal="left" vertical="center" wrapText="1"/>
      <protection hidden="1"/>
    </xf>
    <xf numFmtId="0" fontId="4" fillId="3" borderId="3" xfId="0" applyFont="1" applyFill="1" applyBorder="1" applyAlignment="1" applyProtection="1">
      <alignment horizontal="left" vertical="center" wrapText="1"/>
      <protection hidden="1"/>
    </xf>
    <xf numFmtId="0" fontId="5" fillId="3" borderId="2" xfId="0"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6" fillId="2" borderId="1" xfId="0" applyFont="1" applyFill="1" applyBorder="1" applyAlignment="1" applyProtection="1">
      <alignment horizontal="center"/>
      <protection hidden="1"/>
    </xf>
    <xf numFmtId="0" fontId="3" fillId="4" borderId="1"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center"/>
      <protection hidden="1"/>
    </xf>
    <xf numFmtId="0" fontId="5" fillId="3" borderId="1" xfId="0" applyFont="1" applyFill="1" applyBorder="1" applyAlignment="1" applyProtection="1">
      <alignment horizontal="left"/>
      <protection hidden="1"/>
    </xf>
    <xf numFmtId="0" fontId="5" fillId="7"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7" borderId="4" xfId="0" applyFont="1" applyFill="1" applyBorder="1" applyAlignment="1" applyProtection="1">
      <alignment horizontal="center"/>
      <protection hidden="1"/>
    </xf>
    <xf numFmtId="0" fontId="5" fillId="7" borderId="3" xfId="0" applyFont="1" applyFill="1" applyBorder="1" applyAlignment="1" applyProtection="1">
      <alignment horizontal="center"/>
      <protection hidden="1"/>
    </xf>
    <xf numFmtId="0" fontId="11" fillId="3" borderId="0" xfId="0" applyFont="1" applyFill="1" applyAlignment="1" applyProtection="1">
      <alignment horizontal="center"/>
      <protection hidden="1"/>
    </xf>
    <xf numFmtId="0" fontId="5" fillId="2" borderId="1" xfId="0" applyFont="1" applyFill="1" applyBorder="1" applyAlignment="1" applyProtection="1">
      <alignment horizontal="center"/>
      <protection hidden="1"/>
    </xf>
    <xf numFmtId="0" fontId="5" fillId="5" borderId="1" xfId="0" applyFont="1" applyFill="1" applyBorder="1" applyAlignment="1" applyProtection="1">
      <alignment horizontal="center"/>
      <protection hidden="1"/>
    </xf>
    <xf numFmtId="0" fontId="0" fillId="3" borderId="0" xfId="0" applyFill="1" applyProtection="1">
      <protection locked="0"/>
    </xf>
  </cellXfs>
  <cellStyles count="1">
    <cellStyle name="Normal" xfId="0" builtinId="0"/>
  </cellStyles>
  <dxfs count="18">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294247594050743"/>
          <c:y val="0.16514154777446433"/>
          <c:w val="0.33587596460622066"/>
          <c:h val="0.60127661901422247"/>
        </c:manualLayout>
      </c:layout>
      <c:radarChart>
        <c:radarStyle val="filled"/>
        <c:varyColors val="0"/>
        <c:ser>
          <c:idx val="0"/>
          <c:order val="0"/>
          <c:tx>
            <c:strRef>
              <c:f>'DC BTS'!$D$23</c:f>
              <c:strCache>
                <c:ptCount val="1"/>
                <c:pt idx="0">
                  <c:v>Compliant</c:v>
                </c:pt>
              </c:strCache>
            </c:strRef>
          </c:tx>
          <c:spPr>
            <a:solidFill>
              <a:srgbClr val="92D050"/>
            </a:solidFill>
            <a:ln w="25400">
              <a:noFill/>
            </a:ln>
            <a:effectLst/>
          </c:spP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BTS'!$D$24:$D$27</c:f>
              <c:numCache>
                <c:formatCode>0%</c:formatCode>
                <c:ptCount val="4"/>
                <c:pt idx="0">
                  <c:v>1</c:v>
                </c:pt>
                <c:pt idx="1">
                  <c:v>1</c:v>
                </c:pt>
                <c:pt idx="2">
                  <c:v>1</c:v>
                </c:pt>
                <c:pt idx="3">
                  <c:v>1</c:v>
                </c:pt>
              </c:numCache>
            </c:numRef>
          </c:val>
          <c:extLst>
            <c:ext xmlns:c16="http://schemas.microsoft.com/office/drawing/2014/chart" uri="{C3380CC4-5D6E-409C-BE32-E72D297353CC}">
              <c16:uniqueId val="{00000000-F038-40AB-BDCD-4C0F92D78EBE}"/>
            </c:ext>
          </c:extLst>
        </c:ser>
        <c:ser>
          <c:idx val="1"/>
          <c:order val="1"/>
          <c:tx>
            <c:strRef>
              <c:f>'DC BTS'!$E$23</c:f>
              <c:strCache>
                <c:ptCount val="1"/>
                <c:pt idx="0">
                  <c:v>Minor Work</c:v>
                </c:pt>
              </c:strCache>
            </c:strRef>
          </c:tx>
          <c:spPr>
            <a:solidFill>
              <a:srgbClr val="FFC000"/>
            </a:solidFill>
            <a:ln w="25400">
              <a:noFill/>
            </a:ln>
            <a:effectLst/>
          </c:spP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BTS'!$E$24:$E$27</c:f>
              <c:numCache>
                <c:formatCode>0%</c:formatCode>
                <c:ptCount val="4"/>
                <c:pt idx="0">
                  <c:v>0.85</c:v>
                </c:pt>
                <c:pt idx="1">
                  <c:v>0.85</c:v>
                </c:pt>
                <c:pt idx="2">
                  <c:v>0.85</c:v>
                </c:pt>
                <c:pt idx="3">
                  <c:v>0.85</c:v>
                </c:pt>
              </c:numCache>
            </c:numRef>
          </c:val>
          <c:extLst>
            <c:ext xmlns:c16="http://schemas.microsoft.com/office/drawing/2014/chart" uri="{C3380CC4-5D6E-409C-BE32-E72D297353CC}">
              <c16:uniqueId val="{00000001-F038-40AB-BDCD-4C0F92D78EBE}"/>
            </c:ext>
          </c:extLst>
        </c:ser>
        <c:ser>
          <c:idx val="2"/>
          <c:order val="2"/>
          <c:tx>
            <c:strRef>
              <c:f>'DC BTS'!$F$23</c:f>
              <c:strCache>
                <c:ptCount val="1"/>
                <c:pt idx="0">
                  <c:v>Major Work</c:v>
                </c:pt>
              </c:strCache>
            </c:strRef>
          </c:tx>
          <c:spPr>
            <a:solidFill>
              <a:srgbClr val="FF0000"/>
            </a:solidFill>
            <a:ln w="25400">
              <a:noFill/>
            </a:ln>
            <a:effectLst/>
          </c:spP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BTS'!$F$24:$F$27</c:f>
              <c:numCache>
                <c:formatCode>0%</c:formatCode>
                <c:ptCount val="4"/>
                <c:pt idx="0">
                  <c:v>0.5</c:v>
                </c:pt>
                <c:pt idx="1">
                  <c:v>0.5</c:v>
                </c:pt>
                <c:pt idx="2">
                  <c:v>0.5</c:v>
                </c:pt>
                <c:pt idx="3">
                  <c:v>0.5</c:v>
                </c:pt>
              </c:numCache>
            </c:numRef>
          </c:val>
          <c:extLst>
            <c:ext xmlns:c16="http://schemas.microsoft.com/office/drawing/2014/chart" uri="{C3380CC4-5D6E-409C-BE32-E72D297353CC}">
              <c16:uniqueId val="{00000002-F038-40AB-BDCD-4C0F92D78EBE}"/>
            </c:ext>
          </c:extLst>
        </c:ser>
        <c:dLbls>
          <c:showLegendKey val="0"/>
          <c:showVal val="0"/>
          <c:showCatName val="0"/>
          <c:showSerName val="0"/>
          <c:showPercent val="0"/>
          <c:showBubbleSize val="0"/>
        </c:dLbls>
        <c:axId val="615964896"/>
        <c:axId val="615963256"/>
      </c:radarChart>
      <c:radarChart>
        <c:radarStyle val="marker"/>
        <c:varyColors val="0"/>
        <c:ser>
          <c:idx val="3"/>
          <c:order val="3"/>
          <c:tx>
            <c:strRef>
              <c:f>'DC BTS'!$G$23</c:f>
              <c:strCache>
                <c:ptCount val="1"/>
                <c:pt idx="0">
                  <c:v>Actual</c:v>
                </c:pt>
              </c:strCache>
            </c:strRef>
          </c:tx>
          <c:spPr>
            <a:ln w="28575" cap="rnd">
              <a:solidFill>
                <a:schemeClr val="accent3">
                  <a:lumMod val="50000"/>
                  <a:alpha val="96000"/>
                </a:schemeClr>
              </a:solidFill>
              <a:round/>
            </a:ln>
            <a:effectLst/>
          </c:spPr>
          <c:marker>
            <c:symbol val="none"/>
          </c:marker>
          <c:dLbls>
            <c:dLbl>
              <c:idx val="0"/>
              <c:layout>
                <c:manualLayout>
                  <c:x val="5.5888200145194619E-2"/>
                  <c:y val="-5.84909005579600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38-40AB-BDCD-4C0F92D78EBE}"/>
                </c:ext>
              </c:extLst>
            </c:dLbl>
            <c:dLbl>
              <c:idx val="1"/>
              <c:layout>
                <c:manualLayout>
                  <c:x val="0.10179640718562874"/>
                  <c:y val="4.71976338536045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38-40AB-BDCD-4C0F92D78EBE}"/>
                </c:ext>
              </c:extLst>
            </c:dLbl>
            <c:dLbl>
              <c:idx val="2"/>
              <c:layout>
                <c:manualLayout>
                  <c:x val="3.9920142960852651E-3"/>
                  <c:y val="0.193769388098010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38-40AB-BDCD-4C0F92D78EBE}"/>
                </c:ext>
              </c:extLst>
            </c:dLbl>
            <c:dLbl>
              <c:idx val="3"/>
              <c:layout>
                <c:manualLayout>
                  <c:x val="-7.7663762774334053E-2"/>
                  <c:y val="5.9023019473559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38-40AB-BDCD-4C0F92D78EBE}"/>
                </c:ext>
              </c:extLst>
            </c:dLbl>
            <c:spPr>
              <a:noFill/>
              <a:ln>
                <a:noFill/>
              </a:ln>
              <a:effectLst/>
            </c:spPr>
            <c:txPr>
              <a:bodyPr rot="0" spcFirstLastPara="1" vertOverflow="ellipsis" vert="horz" wrap="square" lIns="38100" tIns="19050" rIns="38100" bIns="19050" anchor="t" anchorCtr="0">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BTS'!$G$24:$G$27</c:f>
              <c:numCache>
                <c:formatCode>0%</c:formatCode>
                <c:ptCount val="4"/>
                <c:pt idx="0">
                  <c:v>0</c:v>
                </c:pt>
                <c:pt idx="1">
                  <c:v>0</c:v>
                </c:pt>
                <c:pt idx="2">
                  <c:v>0</c:v>
                </c:pt>
                <c:pt idx="3">
                  <c:v>0</c:v>
                </c:pt>
              </c:numCache>
            </c:numRef>
          </c:val>
          <c:extLst>
            <c:ext xmlns:c16="http://schemas.microsoft.com/office/drawing/2014/chart" uri="{C3380CC4-5D6E-409C-BE32-E72D297353CC}">
              <c16:uniqueId val="{00000003-F038-40AB-BDCD-4C0F92D78EBE}"/>
            </c:ext>
          </c:extLst>
        </c:ser>
        <c:dLbls>
          <c:showLegendKey val="0"/>
          <c:showVal val="0"/>
          <c:showCatName val="0"/>
          <c:showSerName val="0"/>
          <c:showPercent val="0"/>
          <c:showBubbleSize val="0"/>
        </c:dLbls>
        <c:axId val="615964896"/>
        <c:axId val="615963256"/>
      </c:radarChart>
      <c:valAx>
        <c:axId val="615963256"/>
        <c:scaling>
          <c:orientation val="minMax"/>
        </c:scaling>
        <c:delete val="1"/>
        <c:axPos val="l"/>
        <c:numFmt formatCode="0%" sourceLinked="1"/>
        <c:majorTickMark val="out"/>
        <c:minorTickMark val="none"/>
        <c:tickLblPos val="nextTo"/>
        <c:crossAx val="615964896"/>
        <c:crosses val="max"/>
        <c:crossBetween val="between"/>
      </c:valAx>
      <c:catAx>
        <c:axId val="615964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15963256"/>
        <c:crosses val="max"/>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01128685064045E-2"/>
          <c:y val="2.1052667120660215E-2"/>
          <c:w val="0.95970340195455583"/>
          <c:h val="0.62837323232983699"/>
        </c:manualLayout>
      </c:layout>
      <c:barChart>
        <c:barDir val="col"/>
        <c:grouping val="clustered"/>
        <c:varyColors val="0"/>
        <c:ser>
          <c:idx val="0"/>
          <c:order val="0"/>
          <c:spPr>
            <a:solidFill>
              <a:srgbClr val="FF0000"/>
            </a:solidFill>
            <a:ln>
              <a:noFill/>
            </a:ln>
            <a:effectLst/>
          </c:spPr>
          <c:invertIfNegative val="0"/>
          <c:cat>
            <c:strRef>
              <c:f>'DC BTS'!$I$11:$I$20</c:f>
              <c:strCache>
                <c:ptCount val="9"/>
                <c:pt idx="0">
                  <c:v>Information You Hold 1</c:v>
                </c:pt>
                <c:pt idx="1">
                  <c:v>Information You Hold 2</c:v>
                </c:pt>
                <c:pt idx="2">
                  <c:v>Lawful Basis for Processing</c:v>
                </c:pt>
                <c:pt idx="3">
                  <c:v>Consent 1</c:v>
                </c:pt>
                <c:pt idx="4">
                  <c:v>Consent 2</c:v>
                </c:pt>
                <c:pt idx="5">
                  <c:v>Consent to Process Children’s Personal Data for Online Services</c:v>
                </c:pt>
                <c:pt idx="6">
                  <c:v>Vital Interests</c:v>
                </c:pt>
                <c:pt idx="7">
                  <c:v>Legitimate Interests</c:v>
                </c:pt>
                <c:pt idx="8">
                  <c:v>Data Protection Fee</c:v>
                </c:pt>
              </c:strCache>
            </c:strRef>
          </c:cat>
          <c:val>
            <c:numRef>
              <c:f>'DC BTS'!$L$11:$L$20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9C6-40CA-B66D-0DDF2F65EBB5}"/>
            </c:ext>
          </c:extLst>
        </c:ser>
        <c:ser>
          <c:idx val="1"/>
          <c:order val="1"/>
          <c:spPr>
            <a:solidFill>
              <a:srgbClr val="FFC000"/>
            </a:solidFill>
            <a:ln>
              <a:noFill/>
            </a:ln>
            <a:effectLst/>
          </c:spPr>
          <c:invertIfNegative val="0"/>
          <c:cat>
            <c:strRef>
              <c:f>'DC BTS'!$I$11:$I$20</c:f>
              <c:strCache>
                <c:ptCount val="9"/>
                <c:pt idx="0">
                  <c:v>Information You Hold 1</c:v>
                </c:pt>
                <c:pt idx="1">
                  <c:v>Information You Hold 2</c:v>
                </c:pt>
                <c:pt idx="2">
                  <c:v>Lawful Basis for Processing</c:v>
                </c:pt>
                <c:pt idx="3">
                  <c:v>Consent 1</c:v>
                </c:pt>
                <c:pt idx="4">
                  <c:v>Consent 2</c:v>
                </c:pt>
                <c:pt idx="5">
                  <c:v>Consent to Process Children’s Personal Data for Online Services</c:v>
                </c:pt>
                <c:pt idx="6">
                  <c:v>Vital Interests</c:v>
                </c:pt>
                <c:pt idx="7">
                  <c:v>Legitimate Interests</c:v>
                </c:pt>
                <c:pt idx="8">
                  <c:v>Data Protection Fee</c:v>
                </c:pt>
              </c:strCache>
            </c:strRef>
          </c:cat>
          <c:val>
            <c:numRef>
              <c:f>'DC BTS'!$M$11:$M$20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C6-40CA-B66D-0DDF2F65EBB5}"/>
            </c:ext>
          </c:extLst>
        </c:ser>
        <c:ser>
          <c:idx val="2"/>
          <c:order val="2"/>
          <c:spPr>
            <a:solidFill>
              <a:srgbClr val="92D050"/>
            </a:solidFill>
            <a:ln>
              <a:noFill/>
            </a:ln>
            <a:effectLst/>
          </c:spPr>
          <c:invertIfNegative val="0"/>
          <c:cat>
            <c:strRef>
              <c:f>'DC BTS'!$I$11:$I$20</c:f>
              <c:strCache>
                <c:ptCount val="9"/>
                <c:pt idx="0">
                  <c:v>Information You Hold 1</c:v>
                </c:pt>
                <c:pt idx="1">
                  <c:v>Information You Hold 2</c:v>
                </c:pt>
                <c:pt idx="2">
                  <c:v>Lawful Basis for Processing</c:v>
                </c:pt>
                <c:pt idx="3">
                  <c:v>Consent 1</c:v>
                </c:pt>
                <c:pt idx="4">
                  <c:v>Consent 2</c:v>
                </c:pt>
                <c:pt idx="5">
                  <c:v>Consent to Process Children’s Personal Data for Online Services</c:v>
                </c:pt>
                <c:pt idx="6">
                  <c:v>Vital Interests</c:v>
                </c:pt>
                <c:pt idx="7">
                  <c:v>Legitimate Interests</c:v>
                </c:pt>
                <c:pt idx="8">
                  <c:v>Data Protection Fee</c:v>
                </c:pt>
              </c:strCache>
            </c:strRef>
          </c:cat>
          <c:val>
            <c:numRef>
              <c:f>'DC BTS'!$N$11:$N$20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C6-40CA-B66D-0DDF2F65EBB5}"/>
            </c:ext>
          </c:extLst>
        </c:ser>
        <c:dLbls>
          <c:showLegendKey val="0"/>
          <c:showVal val="0"/>
          <c:showCatName val="0"/>
          <c:showSerName val="0"/>
          <c:showPercent val="0"/>
          <c:showBubbleSize val="0"/>
        </c:dLbls>
        <c:gapWidth val="100"/>
        <c:overlap val="100"/>
        <c:axId val="631332320"/>
        <c:axId val="631331008"/>
      </c:barChart>
      <c:catAx>
        <c:axId val="63133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9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631331008"/>
        <c:crosses val="autoZero"/>
        <c:auto val="0"/>
        <c:lblAlgn val="ctr"/>
        <c:lblOffset val="100"/>
        <c:tickLblSkip val="1"/>
        <c:noMultiLvlLbl val="0"/>
      </c:catAx>
      <c:valAx>
        <c:axId val="631331008"/>
        <c:scaling>
          <c:orientation val="minMax"/>
          <c:max val="3"/>
          <c:min val="0"/>
        </c:scaling>
        <c:delete val="1"/>
        <c:axPos val="l"/>
        <c:majorGridlines>
          <c:spPr>
            <a:ln w="9525" cap="flat" cmpd="sng" algn="ctr">
              <a:solidFill>
                <a:schemeClr val="accent1">
                  <a:alpha val="0"/>
                </a:schemeClr>
              </a:solidFill>
              <a:round/>
            </a:ln>
            <a:effectLst/>
          </c:spPr>
        </c:majorGridlines>
        <c:numFmt formatCode="General" sourceLinked="1"/>
        <c:majorTickMark val="none"/>
        <c:minorTickMark val="none"/>
        <c:tickLblPos val="nextTo"/>
        <c:crossAx val="631332320"/>
        <c:crosses val="autoZero"/>
        <c:crossBetween val="between"/>
        <c:majorUnit val="0.5"/>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solidFill>
                  <a:sysClr val="windowText" lastClr="000000"/>
                </a:solidFill>
              </a:rPr>
              <a:t>Section</a:t>
            </a:r>
            <a:r>
              <a:rPr lang="en-GB" baseline="0"/>
              <a:t> </a:t>
            </a:r>
            <a:r>
              <a:rPr lang="en-GB" baseline="0">
                <a:solidFill>
                  <a:sysClr val="windowText" lastClr="000000"/>
                </a:solidFill>
              </a:rPr>
              <a:t>Breakdown</a:t>
            </a:r>
            <a:endParaRPr lang="en-GB">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'DC BTS'!$I$11:$I$20</c:f>
              <c:strCache>
                <c:ptCount val="9"/>
                <c:pt idx="0">
                  <c:v>Information You Hold 1</c:v>
                </c:pt>
                <c:pt idx="1">
                  <c:v>Information You Hold 2</c:v>
                </c:pt>
                <c:pt idx="2">
                  <c:v>Lawful Basis for Processing</c:v>
                </c:pt>
                <c:pt idx="3">
                  <c:v>Consent 1</c:v>
                </c:pt>
                <c:pt idx="4">
                  <c:v>Consent 2</c:v>
                </c:pt>
                <c:pt idx="5">
                  <c:v>Consent to Process Children’s Personal Data for Online Services</c:v>
                </c:pt>
                <c:pt idx="6">
                  <c:v>Vital Interests</c:v>
                </c:pt>
                <c:pt idx="7">
                  <c:v>Legitimate Interests</c:v>
                </c:pt>
                <c:pt idx="8">
                  <c:v>Data Protection Fee</c:v>
                </c:pt>
              </c:strCache>
            </c:strRef>
          </c:cat>
          <c:val>
            <c:numRef>
              <c:f>'DC BTS'!$L$11:$L$20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B-4E2E-A6B7-44AC3204C44B}"/>
            </c:ext>
          </c:extLst>
        </c:ser>
        <c:ser>
          <c:idx val="1"/>
          <c:order val="1"/>
          <c:spPr>
            <a:solidFill>
              <a:srgbClr val="FFC000"/>
            </a:solidFill>
            <a:ln>
              <a:noFill/>
            </a:ln>
            <a:effectLst/>
          </c:spPr>
          <c:invertIfNegative val="0"/>
          <c:cat>
            <c:strRef>
              <c:f>'DC BTS'!$I$11:$I$20</c:f>
              <c:strCache>
                <c:ptCount val="9"/>
                <c:pt idx="0">
                  <c:v>Information You Hold 1</c:v>
                </c:pt>
                <c:pt idx="1">
                  <c:v>Information You Hold 2</c:v>
                </c:pt>
                <c:pt idx="2">
                  <c:v>Lawful Basis for Processing</c:v>
                </c:pt>
                <c:pt idx="3">
                  <c:v>Consent 1</c:v>
                </c:pt>
                <c:pt idx="4">
                  <c:v>Consent 2</c:v>
                </c:pt>
                <c:pt idx="5">
                  <c:v>Consent to Process Children’s Personal Data for Online Services</c:v>
                </c:pt>
                <c:pt idx="6">
                  <c:v>Vital Interests</c:v>
                </c:pt>
                <c:pt idx="7">
                  <c:v>Legitimate Interests</c:v>
                </c:pt>
                <c:pt idx="8">
                  <c:v>Data Protection Fee</c:v>
                </c:pt>
              </c:strCache>
            </c:strRef>
          </c:cat>
          <c:val>
            <c:numRef>
              <c:f>'DC BTS'!$M$11:$M$20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B-4E2E-A6B7-44AC3204C44B}"/>
            </c:ext>
          </c:extLst>
        </c:ser>
        <c:ser>
          <c:idx val="2"/>
          <c:order val="2"/>
          <c:spPr>
            <a:solidFill>
              <a:srgbClr val="92D050"/>
            </a:solidFill>
            <a:ln>
              <a:noFill/>
            </a:ln>
            <a:effectLst/>
          </c:spPr>
          <c:invertIfNegative val="0"/>
          <c:cat>
            <c:strRef>
              <c:f>'DC BTS'!$I$11:$I$20</c:f>
              <c:strCache>
                <c:ptCount val="9"/>
                <c:pt idx="0">
                  <c:v>Information You Hold 1</c:v>
                </c:pt>
                <c:pt idx="1">
                  <c:v>Information You Hold 2</c:v>
                </c:pt>
                <c:pt idx="2">
                  <c:v>Lawful Basis for Processing</c:v>
                </c:pt>
                <c:pt idx="3">
                  <c:v>Consent 1</c:v>
                </c:pt>
                <c:pt idx="4">
                  <c:v>Consent 2</c:v>
                </c:pt>
                <c:pt idx="5">
                  <c:v>Consent to Process Children’s Personal Data for Online Services</c:v>
                </c:pt>
                <c:pt idx="6">
                  <c:v>Vital Interests</c:v>
                </c:pt>
                <c:pt idx="7">
                  <c:v>Legitimate Interests</c:v>
                </c:pt>
                <c:pt idx="8">
                  <c:v>Data Protection Fee</c:v>
                </c:pt>
              </c:strCache>
            </c:strRef>
          </c:cat>
          <c:val>
            <c:numRef>
              <c:f>'DC BTS'!$N$11:$N$20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EB-4E2E-A6B7-44AC3204C44B}"/>
            </c:ext>
          </c:extLst>
        </c:ser>
        <c:dLbls>
          <c:showLegendKey val="0"/>
          <c:showVal val="0"/>
          <c:showCatName val="0"/>
          <c:showSerName val="0"/>
          <c:showPercent val="0"/>
          <c:showBubbleSize val="0"/>
        </c:dLbls>
        <c:gapWidth val="219"/>
        <c:overlap val="-27"/>
        <c:axId val="631332320"/>
        <c:axId val="631331008"/>
      </c:barChart>
      <c:catAx>
        <c:axId val="63133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631331008"/>
        <c:crosses val="autoZero"/>
        <c:auto val="0"/>
        <c:lblAlgn val="ctr"/>
        <c:lblOffset val="100"/>
        <c:tickLblSkip val="1"/>
        <c:noMultiLvlLbl val="0"/>
      </c:catAx>
      <c:valAx>
        <c:axId val="631331008"/>
        <c:scaling>
          <c:orientation val="minMax"/>
          <c:max val="3"/>
          <c:min val="0"/>
        </c:scaling>
        <c:delete val="1"/>
        <c:axPos val="l"/>
        <c:majorGridlines>
          <c:spPr>
            <a:ln w="9525" cap="flat" cmpd="sng" algn="ctr">
              <a:solidFill>
                <a:schemeClr val="accent1">
                  <a:alpha val="0"/>
                </a:schemeClr>
              </a:solidFill>
              <a:round/>
            </a:ln>
            <a:effectLst/>
          </c:spPr>
        </c:majorGridlines>
        <c:numFmt formatCode="General" sourceLinked="1"/>
        <c:majorTickMark val="none"/>
        <c:minorTickMark val="none"/>
        <c:tickLblPos val="nextTo"/>
        <c:crossAx val="631332320"/>
        <c:crosses val="autoZero"/>
        <c:crossBetween val="between"/>
        <c:majorUnit val="0.5"/>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DC Overall</a:t>
            </a:r>
            <a:r>
              <a:rPr lang="en-GB" baseline="0"/>
              <a: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294247594050743"/>
          <c:y val="0.26234580052493439"/>
          <c:w val="0.31339982502187225"/>
          <c:h val="0.53903032954214058"/>
        </c:manualLayout>
      </c:layout>
      <c:radarChart>
        <c:radarStyle val="filled"/>
        <c:varyColors val="0"/>
        <c:ser>
          <c:idx val="0"/>
          <c:order val="0"/>
          <c:tx>
            <c:strRef>
              <c:f>'DC BTS'!$D$23</c:f>
              <c:strCache>
                <c:ptCount val="1"/>
                <c:pt idx="0">
                  <c:v>Compliant</c:v>
                </c:pt>
              </c:strCache>
            </c:strRef>
          </c:tx>
          <c:spPr>
            <a:solidFill>
              <a:srgbClr val="92D050"/>
            </a:solidFill>
            <a:ln w="25400">
              <a:noFill/>
            </a:ln>
            <a:effectLst/>
          </c:spP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BTS'!$D$24:$D$27</c:f>
              <c:numCache>
                <c:formatCode>0%</c:formatCode>
                <c:ptCount val="4"/>
                <c:pt idx="0">
                  <c:v>1</c:v>
                </c:pt>
                <c:pt idx="1">
                  <c:v>1</c:v>
                </c:pt>
                <c:pt idx="2">
                  <c:v>1</c:v>
                </c:pt>
                <c:pt idx="3">
                  <c:v>1</c:v>
                </c:pt>
              </c:numCache>
            </c:numRef>
          </c:val>
          <c:extLst>
            <c:ext xmlns:c16="http://schemas.microsoft.com/office/drawing/2014/chart" uri="{C3380CC4-5D6E-409C-BE32-E72D297353CC}">
              <c16:uniqueId val="{00000000-ED7D-437E-A523-A2410F25EFA5}"/>
            </c:ext>
          </c:extLst>
        </c:ser>
        <c:ser>
          <c:idx val="1"/>
          <c:order val="1"/>
          <c:tx>
            <c:strRef>
              <c:f>'DC BTS'!$E$23</c:f>
              <c:strCache>
                <c:ptCount val="1"/>
                <c:pt idx="0">
                  <c:v>Minor Work</c:v>
                </c:pt>
              </c:strCache>
            </c:strRef>
          </c:tx>
          <c:spPr>
            <a:solidFill>
              <a:srgbClr val="FFC000"/>
            </a:solidFill>
            <a:ln w="25400">
              <a:noFill/>
            </a:ln>
            <a:effectLst/>
          </c:spP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BTS'!$E$24:$E$27</c:f>
              <c:numCache>
                <c:formatCode>0%</c:formatCode>
                <c:ptCount val="4"/>
                <c:pt idx="0">
                  <c:v>0.85</c:v>
                </c:pt>
                <c:pt idx="1">
                  <c:v>0.85</c:v>
                </c:pt>
                <c:pt idx="2">
                  <c:v>0.85</c:v>
                </c:pt>
                <c:pt idx="3">
                  <c:v>0.85</c:v>
                </c:pt>
              </c:numCache>
            </c:numRef>
          </c:val>
          <c:extLst>
            <c:ext xmlns:c16="http://schemas.microsoft.com/office/drawing/2014/chart" uri="{C3380CC4-5D6E-409C-BE32-E72D297353CC}">
              <c16:uniqueId val="{00000001-ED7D-437E-A523-A2410F25EFA5}"/>
            </c:ext>
          </c:extLst>
        </c:ser>
        <c:ser>
          <c:idx val="2"/>
          <c:order val="2"/>
          <c:tx>
            <c:strRef>
              <c:f>'DC BTS'!$F$23</c:f>
              <c:strCache>
                <c:ptCount val="1"/>
                <c:pt idx="0">
                  <c:v>Major Work</c:v>
                </c:pt>
              </c:strCache>
            </c:strRef>
          </c:tx>
          <c:spPr>
            <a:solidFill>
              <a:srgbClr val="FF0000"/>
            </a:solidFill>
            <a:ln w="25400">
              <a:noFill/>
            </a:ln>
            <a:effectLst/>
          </c:spP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BTS'!$F$24:$F$27</c:f>
              <c:numCache>
                <c:formatCode>0%</c:formatCode>
                <c:ptCount val="4"/>
                <c:pt idx="0">
                  <c:v>0.5</c:v>
                </c:pt>
                <c:pt idx="1">
                  <c:v>0.5</c:v>
                </c:pt>
                <c:pt idx="2">
                  <c:v>0.5</c:v>
                </c:pt>
                <c:pt idx="3">
                  <c:v>0.5</c:v>
                </c:pt>
              </c:numCache>
            </c:numRef>
          </c:val>
          <c:extLst>
            <c:ext xmlns:c16="http://schemas.microsoft.com/office/drawing/2014/chart" uri="{C3380CC4-5D6E-409C-BE32-E72D297353CC}">
              <c16:uniqueId val="{00000002-ED7D-437E-A523-A2410F25EFA5}"/>
            </c:ext>
          </c:extLst>
        </c:ser>
        <c:dLbls>
          <c:showLegendKey val="0"/>
          <c:showVal val="0"/>
          <c:showCatName val="0"/>
          <c:showSerName val="0"/>
          <c:showPercent val="0"/>
          <c:showBubbleSize val="0"/>
        </c:dLbls>
        <c:axId val="615964896"/>
        <c:axId val="615963256"/>
      </c:radarChart>
      <c:radarChart>
        <c:radarStyle val="marker"/>
        <c:varyColors val="0"/>
        <c:ser>
          <c:idx val="3"/>
          <c:order val="3"/>
          <c:tx>
            <c:strRef>
              <c:f>'DC BTS'!$G$23</c:f>
              <c:strCache>
                <c:ptCount val="1"/>
                <c:pt idx="0">
                  <c:v>Actual</c:v>
                </c:pt>
              </c:strCache>
            </c:strRef>
          </c:tx>
          <c:spPr>
            <a:ln w="28575" cap="rnd">
              <a:solidFill>
                <a:schemeClr val="accent3">
                  <a:lumMod val="50000"/>
                </a:schemeClr>
              </a:solidFill>
              <a:round/>
            </a:ln>
            <a:effectLst/>
          </c:spPr>
          <c:marker>
            <c:symbol val="none"/>
          </c:marker>
          <c:cat>
            <c:strRef>
              <c:f>'DC BTS'!$C$24:$C$27</c:f>
              <c:strCache>
                <c:ptCount val="4"/>
                <c:pt idx="0">
                  <c:v>Lawfulness, fairness and transparency</c:v>
                </c:pt>
                <c:pt idx="1">
                  <c:v>Individual's rights</c:v>
                </c:pt>
                <c:pt idx="2">
                  <c:v>Accountability and Governance</c:v>
                </c:pt>
                <c:pt idx="3">
                  <c:v>Data security, international transfers and breaches</c:v>
                </c:pt>
              </c:strCache>
            </c:strRef>
          </c:cat>
          <c:val>
            <c:numRef>
              <c:f>'DC BTS'!$G$24:$G$27</c:f>
              <c:numCache>
                <c:formatCode>0%</c:formatCode>
                <c:ptCount val="4"/>
                <c:pt idx="0">
                  <c:v>0</c:v>
                </c:pt>
                <c:pt idx="1">
                  <c:v>0</c:v>
                </c:pt>
                <c:pt idx="2">
                  <c:v>0</c:v>
                </c:pt>
                <c:pt idx="3">
                  <c:v>0</c:v>
                </c:pt>
              </c:numCache>
            </c:numRef>
          </c:val>
          <c:extLst>
            <c:ext xmlns:c16="http://schemas.microsoft.com/office/drawing/2014/chart" uri="{C3380CC4-5D6E-409C-BE32-E72D297353CC}">
              <c16:uniqueId val="{00000003-ED7D-437E-A523-A2410F25EFA5}"/>
            </c:ext>
          </c:extLst>
        </c:ser>
        <c:dLbls>
          <c:showLegendKey val="0"/>
          <c:showVal val="0"/>
          <c:showCatName val="0"/>
          <c:showSerName val="0"/>
          <c:showPercent val="0"/>
          <c:showBubbleSize val="0"/>
        </c:dLbls>
        <c:axId val="615964896"/>
        <c:axId val="615963256"/>
      </c:radarChart>
      <c:valAx>
        <c:axId val="615963256"/>
        <c:scaling>
          <c:orientation val="minMax"/>
        </c:scaling>
        <c:delete val="1"/>
        <c:axPos val="l"/>
        <c:numFmt formatCode="0%" sourceLinked="1"/>
        <c:majorTickMark val="out"/>
        <c:minorTickMark val="none"/>
        <c:tickLblPos val="nextTo"/>
        <c:crossAx val="615964896"/>
        <c:crosses val="max"/>
        <c:crossBetween val="between"/>
      </c:valAx>
      <c:catAx>
        <c:axId val="615964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963256"/>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1285876</xdr:colOff>
      <xdr:row>1</xdr:row>
      <xdr:rowOff>56952</xdr:rowOff>
    </xdr:to>
    <xdr:pic>
      <xdr:nvPicPr>
        <xdr:cNvPr id="3" name="Picture 2">
          <a:extLst>
            <a:ext uri="{FF2B5EF4-FFF2-40B4-BE49-F238E27FC236}">
              <a16:creationId xmlns:a16="http://schemas.microsoft.com/office/drawing/2014/main" id="{3E2709E7-C8DA-4FAB-A631-88FE6D68DD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238500" cy="926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169333</xdr:colOff>
      <xdr:row>2</xdr:row>
      <xdr:rowOff>19048</xdr:rowOff>
    </xdr:from>
    <xdr:to>
      <xdr:col>20</xdr:col>
      <xdr:colOff>12700</xdr:colOff>
      <xdr:row>24</xdr:row>
      <xdr:rowOff>58207</xdr:rowOff>
    </xdr:to>
    <xdr:graphicFrame macro="">
      <xdr:nvGraphicFramePr>
        <xdr:cNvPr id="2" name="Chart 1">
          <a:extLst>
            <a:ext uri="{FF2B5EF4-FFF2-40B4-BE49-F238E27FC236}">
              <a16:creationId xmlns:a16="http://schemas.microsoft.com/office/drawing/2014/main" id="{19C6DED9-CD14-44E6-89B2-22FCD4D7C3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3</xdr:col>
      <xdr:colOff>952500</xdr:colOff>
      <xdr:row>1</xdr:row>
      <xdr:rowOff>8347</xdr:rowOff>
    </xdr:to>
    <xdr:pic>
      <xdr:nvPicPr>
        <xdr:cNvPr id="3" name="Picture 2">
          <a:extLst>
            <a:ext uri="{FF2B5EF4-FFF2-40B4-BE49-F238E27FC236}">
              <a16:creationId xmlns:a16="http://schemas.microsoft.com/office/drawing/2014/main" id="{C2FA7BFB-EF7B-4494-BF12-DAD95F3677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3100917" cy="886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11906</xdr:colOff>
      <xdr:row>3</xdr:row>
      <xdr:rowOff>161925</xdr:rowOff>
    </xdr:from>
    <xdr:to>
      <xdr:col>17</xdr:col>
      <xdr:colOff>361950</xdr:colOff>
      <xdr:row>16</xdr:row>
      <xdr:rowOff>423862</xdr:rowOff>
    </xdr:to>
    <xdr:graphicFrame macro="">
      <xdr:nvGraphicFramePr>
        <xdr:cNvPr id="3" name="Chart 2">
          <a:extLst>
            <a:ext uri="{FF2B5EF4-FFF2-40B4-BE49-F238E27FC236}">
              <a16:creationId xmlns:a16="http://schemas.microsoft.com/office/drawing/2014/main" id="{C339CA9D-46F9-4FC7-927F-B5F787D73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11907</xdr:rowOff>
    </xdr:from>
    <xdr:to>
      <xdr:col>2</xdr:col>
      <xdr:colOff>1381125</xdr:colOff>
      <xdr:row>1</xdr:row>
      <xdr:rowOff>39906</xdr:rowOff>
    </xdr:to>
    <xdr:pic>
      <xdr:nvPicPr>
        <xdr:cNvPr id="4" name="Picture 3">
          <a:extLst>
            <a:ext uri="{FF2B5EF4-FFF2-40B4-BE49-F238E27FC236}">
              <a16:creationId xmlns:a16="http://schemas.microsoft.com/office/drawing/2014/main" id="{BFC70D23-5551-410D-A8BB-3DF6338635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1907"/>
          <a:ext cx="3095624" cy="885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38100</xdr:rowOff>
    </xdr:from>
    <xdr:to>
      <xdr:col>13</xdr:col>
      <xdr:colOff>114300</xdr:colOff>
      <xdr:row>30</xdr:row>
      <xdr:rowOff>57150</xdr:rowOff>
    </xdr:to>
    <xdr:sp macro="" textlink="">
      <xdr:nvSpPr>
        <xdr:cNvPr id="2" name="TextBox 1">
          <a:extLst>
            <a:ext uri="{FF2B5EF4-FFF2-40B4-BE49-F238E27FC236}">
              <a16:creationId xmlns:a16="http://schemas.microsoft.com/office/drawing/2014/main" id="{766F6165-8AC7-42B3-979A-6D943C625630}"/>
            </a:ext>
          </a:extLst>
        </xdr:cNvPr>
        <xdr:cNvSpPr txBox="1"/>
      </xdr:nvSpPr>
      <xdr:spPr>
        <a:xfrm>
          <a:off x="0" y="1752600"/>
          <a:ext cx="8039100" cy="5543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WHAT DO MY RESULTS MEAN?</a:t>
          </a:r>
        </a:p>
        <a:p>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b="1">
              <a:solidFill>
                <a:schemeClr val="dk1"/>
              </a:solidFill>
              <a:effectLst/>
              <a:latin typeface="+mn-lt"/>
              <a:ea typeface="+mn-ea"/>
              <a:cs typeface="+mn-cs"/>
            </a:rPr>
            <a:t>HIGH</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Great news! You are currently fulfilling everything you need to comply with the legislation! The important thing now is to improve on any areas that have appeared in the results, which were less than compliant. Keep up the good work!</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MEDIUM</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You are nearly there! It’s likely the case that you have implemented some procedures to try and comply, but they are not currently enough. It’s important the organisation has a look through the areas where you weren’t compliant and comes up with a plan to edit your procedures and policies to meet the standard required.</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LOW</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Bad news! You have some work to do before you are compliant. A good place to start is for your organisation to create a record of processing activities and develop policies and procedures to start moving towards compliance.</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If you find yourself having a tough time figuring out where to start on improving your compliance, please get in touch with us. With close to 20 years Data Protection our team will be able to provide practical solutions that work. Whether it’s getting your current policies up to standard or the development of a complete remediation plan, we can help!</a:t>
          </a:r>
        </a:p>
        <a:p>
          <a:endParaRPr lang="en-GB" sz="1100"/>
        </a:p>
      </xdr:txBody>
    </xdr:sp>
    <xdr:clientData/>
  </xdr:twoCellAnchor>
  <xdr:twoCellAnchor editAs="oneCell">
    <xdr:from>
      <xdr:col>0</xdr:col>
      <xdr:colOff>1</xdr:colOff>
      <xdr:row>0</xdr:row>
      <xdr:rowOff>0</xdr:rowOff>
    </xdr:from>
    <xdr:to>
      <xdr:col>4</xdr:col>
      <xdr:colOff>381001</xdr:colOff>
      <xdr:row>0</xdr:row>
      <xdr:rowOff>806258</xdr:rowOff>
    </xdr:to>
    <xdr:pic>
      <xdr:nvPicPr>
        <xdr:cNvPr id="3" name="Picture 2">
          <a:extLst>
            <a:ext uri="{FF2B5EF4-FFF2-40B4-BE49-F238E27FC236}">
              <a16:creationId xmlns:a16="http://schemas.microsoft.com/office/drawing/2014/main" id="{8FAC48BE-164A-4DA0-B322-DDE45C8102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819400" cy="8062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276224</xdr:colOff>
      <xdr:row>5</xdr:row>
      <xdr:rowOff>176212</xdr:rowOff>
    </xdr:from>
    <xdr:to>
      <xdr:col>24</xdr:col>
      <xdr:colOff>514349</xdr:colOff>
      <xdr:row>20</xdr:row>
      <xdr:rowOff>61912</xdr:rowOff>
    </xdr:to>
    <xdr:graphicFrame macro="">
      <xdr:nvGraphicFramePr>
        <xdr:cNvPr id="2" name="Chart 1">
          <a:extLst>
            <a:ext uri="{FF2B5EF4-FFF2-40B4-BE49-F238E27FC236}">
              <a16:creationId xmlns:a16="http://schemas.microsoft.com/office/drawing/2014/main" id="{6510F06C-626A-480E-A007-C6E30B1BC4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428625</xdr:colOff>
      <xdr:row>21</xdr:row>
      <xdr:rowOff>71437</xdr:rowOff>
    </xdr:from>
    <xdr:to>
      <xdr:col>19</xdr:col>
      <xdr:colOff>85725</xdr:colOff>
      <xdr:row>38</xdr:row>
      <xdr:rowOff>28575</xdr:rowOff>
    </xdr:to>
    <xdr:graphicFrame macro="">
      <xdr:nvGraphicFramePr>
        <xdr:cNvPr id="4" name="Chart 3">
          <a:extLst>
            <a:ext uri="{FF2B5EF4-FFF2-40B4-BE49-F238E27FC236}">
              <a16:creationId xmlns:a16="http://schemas.microsoft.com/office/drawing/2014/main" id="{E7D2D656-2D93-491B-8931-E4D33A43BD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08EB-165D-4CA8-A2F4-104586CFB3BD}">
  <sheetPr codeName="Sheet1"/>
  <dimension ref="B1:I46"/>
  <sheetViews>
    <sheetView zoomScale="80" zoomScaleNormal="80" workbookViewId="0">
      <pane ySplit="1" topLeftCell="A2" activePane="bottomLeft" state="frozen"/>
      <selection pane="bottomLeft" activeCell="D10" sqref="D10"/>
    </sheetView>
  </sheetViews>
  <sheetFormatPr defaultRowHeight="14.25" x14ac:dyDescent="0.2"/>
  <cols>
    <col min="1" max="1" width="1.42578125" style="1" customWidth="1"/>
    <col min="2" max="2" width="27.85546875" style="1" customWidth="1"/>
    <col min="3" max="3" width="50" style="1" customWidth="1"/>
    <col min="4" max="4" width="32.140625" style="2" customWidth="1"/>
    <col min="5" max="16384" width="9.140625" style="1"/>
  </cols>
  <sheetData>
    <row r="1" spans="2:9" ht="68.25" customHeight="1" x14ac:dyDescent="0.2"/>
    <row r="2" spans="2:9" ht="7.5" customHeight="1" x14ac:dyDescent="0.2"/>
    <row r="3" spans="2:9" ht="20.25" x14ac:dyDescent="0.3">
      <c r="B3" s="55" t="s">
        <v>0</v>
      </c>
      <c r="C3" s="55"/>
      <c r="D3" s="55"/>
    </row>
    <row r="4" spans="2:9" ht="20.25" x14ac:dyDescent="0.3">
      <c r="B4" s="44"/>
      <c r="C4" s="44"/>
      <c r="D4" s="44"/>
    </row>
    <row r="5" spans="2:9" ht="20.25" x14ac:dyDescent="0.3">
      <c r="B5" s="3" t="s">
        <v>40</v>
      </c>
      <c r="C5" s="23"/>
      <c r="D5" s="44"/>
    </row>
    <row r="6" spans="2:9" ht="20.25" x14ac:dyDescent="0.3">
      <c r="B6" s="3" t="s">
        <v>41</v>
      </c>
      <c r="C6" s="23"/>
      <c r="D6" s="44"/>
    </row>
    <row r="7" spans="2:9" ht="20.25" x14ac:dyDescent="0.3">
      <c r="B7" s="3" t="s">
        <v>42</v>
      </c>
      <c r="C7" s="23"/>
      <c r="D7" s="44"/>
    </row>
    <row r="9" spans="2:9" ht="36" x14ac:dyDescent="0.25">
      <c r="B9" s="3" t="s">
        <v>1</v>
      </c>
      <c r="C9" s="4" t="s">
        <v>5</v>
      </c>
      <c r="D9" s="5" t="s">
        <v>6</v>
      </c>
      <c r="F9" s="56" t="s">
        <v>30</v>
      </c>
      <c r="G9" s="57"/>
      <c r="H9" s="57"/>
      <c r="I9" s="57"/>
    </row>
    <row r="10" spans="2:9" ht="45" customHeight="1" x14ac:dyDescent="0.2">
      <c r="B10" s="6" t="s">
        <v>93</v>
      </c>
      <c r="C10" s="7" t="s">
        <v>72</v>
      </c>
      <c r="D10" s="14"/>
      <c r="F10" s="15">
        <v>1</v>
      </c>
      <c r="G10" s="49" t="s">
        <v>28</v>
      </c>
      <c r="H10" s="50"/>
      <c r="I10" s="51"/>
    </row>
    <row r="11" spans="2:9" ht="45" customHeight="1" x14ac:dyDescent="0.2">
      <c r="B11" s="6" t="s">
        <v>94</v>
      </c>
      <c r="C11" s="7" t="s">
        <v>73</v>
      </c>
      <c r="D11" s="14"/>
      <c r="F11" s="16">
        <v>2</v>
      </c>
      <c r="G11" s="49" t="s">
        <v>29</v>
      </c>
      <c r="H11" s="50"/>
      <c r="I11" s="51"/>
    </row>
    <row r="12" spans="2:9" ht="30" customHeight="1" x14ac:dyDescent="0.2">
      <c r="B12" s="6" t="s">
        <v>95</v>
      </c>
      <c r="C12" s="7" t="s">
        <v>74</v>
      </c>
      <c r="D12" s="14"/>
      <c r="F12" s="17">
        <v>3</v>
      </c>
      <c r="G12" s="49" t="s">
        <v>12</v>
      </c>
      <c r="H12" s="50"/>
      <c r="I12" s="51"/>
    </row>
    <row r="13" spans="2:9" ht="28.5" x14ac:dyDescent="0.2">
      <c r="B13" s="6" t="s">
        <v>62</v>
      </c>
      <c r="C13" s="7" t="s">
        <v>75</v>
      </c>
      <c r="D13" s="14"/>
      <c r="F13" s="9">
        <v>0</v>
      </c>
      <c r="G13" s="52" t="s">
        <v>31</v>
      </c>
      <c r="H13" s="53"/>
      <c r="I13" s="54"/>
    </row>
    <row r="14" spans="2:9" ht="28.5" x14ac:dyDescent="0.2">
      <c r="B14" s="6" t="s">
        <v>63</v>
      </c>
      <c r="C14" s="7" t="s">
        <v>76</v>
      </c>
      <c r="D14" s="14"/>
    </row>
    <row r="15" spans="2:9" ht="45" x14ac:dyDescent="0.2">
      <c r="B15" s="6" t="s">
        <v>96</v>
      </c>
      <c r="C15" s="7" t="s">
        <v>77</v>
      </c>
      <c r="D15" s="14"/>
    </row>
    <row r="16" spans="2:9" ht="85.5" x14ac:dyDescent="0.2">
      <c r="B16" s="6" t="s">
        <v>97</v>
      </c>
      <c r="C16" s="7" t="s">
        <v>78</v>
      </c>
      <c r="D16" s="14"/>
    </row>
    <row r="17" spans="2:4" ht="71.25" x14ac:dyDescent="0.2">
      <c r="B17" s="6" t="s">
        <v>98</v>
      </c>
      <c r="C17" s="7" t="s">
        <v>79</v>
      </c>
      <c r="D17" s="14"/>
    </row>
    <row r="18" spans="2:4" ht="28.5" x14ac:dyDescent="0.2">
      <c r="B18" s="6" t="s">
        <v>13</v>
      </c>
      <c r="C18" s="7" t="s">
        <v>2</v>
      </c>
      <c r="D18" s="14"/>
    </row>
    <row r="19" spans="2:4" x14ac:dyDescent="0.2">
      <c r="C19" s="10"/>
    </row>
    <row r="20" spans="2:4" ht="18" x14ac:dyDescent="0.25">
      <c r="B20" s="3" t="s">
        <v>3</v>
      </c>
      <c r="C20" s="11" t="s">
        <v>4</v>
      </c>
      <c r="D20" s="12" t="s">
        <v>6</v>
      </c>
    </row>
    <row r="21" spans="2:4" ht="28.5" x14ac:dyDescent="0.2">
      <c r="B21" s="6" t="s">
        <v>99</v>
      </c>
      <c r="C21" s="7" t="s">
        <v>20</v>
      </c>
      <c r="D21" s="14"/>
    </row>
    <row r="22" spans="2:4" ht="57" x14ac:dyDescent="0.2">
      <c r="B22" s="6" t="s">
        <v>100</v>
      </c>
      <c r="C22" s="7" t="s">
        <v>80</v>
      </c>
      <c r="D22" s="14"/>
    </row>
    <row r="23" spans="2:4" ht="42.75" x14ac:dyDescent="0.2">
      <c r="B23" s="6" t="s">
        <v>101</v>
      </c>
      <c r="C23" s="7" t="s">
        <v>81</v>
      </c>
      <c r="D23" s="14"/>
    </row>
    <row r="24" spans="2:4" ht="42.75" x14ac:dyDescent="0.2">
      <c r="B24" s="6" t="s">
        <v>102</v>
      </c>
      <c r="C24" s="7" t="s">
        <v>21</v>
      </c>
      <c r="D24" s="14"/>
    </row>
    <row r="25" spans="2:4" ht="60" customHeight="1" x14ac:dyDescent="0.2">
      <c r="B25" s="6" t="s">
        <v>103</v>
      </c>
      <c r="C25" s="7" t="s">
        <v>82</v>
      </c>
      <c r="D25" s="14"/>
    </row>
    <row r="26" spans="2:4" ht="42.75" x14ac:dyDescent="0.2">
      <c r="B26" s="6" t="s">
        <v>104</v>
      </c>
      <c r="C26" s="7" t="s">
        <v>22</v>
      </c>
      <c r="D26" s="14"/>
    </row>
    <row r="27" spans="2:4" ht="57" x14ac:dyDescent="0.2">
      <c r="B27" s="6" t="s">
        <v>105</v>
      </c>
      <c r="C27" s="7" t="s">
        <v>83</v>
      </c>
      <c r="D27" s="14"/>
    </row>
    <row r="28" spans="2:4" ht="42.75" x14ac:dyDescent="0.2">
      <c r="B28" s="6" t="s">
        <v>106</v>
      </c>
      <c r="C28" s="7" t="s">
        <v>84</v>
      </c>
      <c r="D28" s="14"/>
    </row>
    <row r="29" spans="2:4" ht="57" x14ac:dyDescent="0.2">
      <c r="B29" s="6" t="s">
        <v>107</v>
      </c>
      <c r="C29" s="7" t="s">
        <v>23</v>
      </c>
      <c r="D29" s="14"/>
    </row>
    <row r="30" spans="2:4" x14ac:dyDescent="0.2">
      <c r="C30" s="13"/>
    </row>
    <row r="31" spans="2:4" ht="18" x14ac:dyDescent="0.2">
      <c r="B31" s="4" t="s">
        <v>7</v>
      </c>
      <c r="C31" s="11" t="s">
        <v>8</v>
      </c>
      <c r="D31" s="12" t="s">
        <v>6</v>
      </c>
    </row>
    <row r="32" spans="2:4" ht="28.5" x14ac:dyDescent="0.2">
      <c r="B32" s="6" t="s">
        <v>64</v>
      </c>
      <c r="C32" s="7" t="s">
        <v>85</v>
      </c>
      <c r="D32" s="14"/>
    </row>
    <row r="33" spans="2:4" ht="56.25" customHeight="1" x14ac:dyDescent="0.2">
      <c r="B33" s="6" t="s">
        <v>65</v>
      </c>
      <c r="C33" s="7" t="s">
        <v>86</v>
      </c>
      <c r="D33" s="14"/>
    </row>
    <row r="34" spans="2:4" ht="28.5" x14ac:dyDescent="0.2">
      <c r="B34" s="6" t="s">
        <v>66</v>
      </c>
      <c r="C34" s="7" t="s">
        <v>87</v>
      </c>
      <c r="D34" s="14"/>
    </row>
    <row r="35" spans="2:4" ht="28.5" x14ac:dyDescent="0.2">
      <c r="B35" s="6" t="s">
        <v>14</v>
      </c>
      <c r="C35" s="7" t="s">
        <v>88</v>
      </c>
      <c r="D35" s="14"/>
    </row>
    <row r="36" spans="2:4" ht="57" x14ac:dyDescent="0.2">
      <c r="B36" s="6" t="s">
        <v>15</v>
      </c>
      <c r="C36" s="7" t="s">
        <v>24</v>
      </c>
      <c r="D36" s="14"/>
    </row>
    <row r="37" spans="2:4" ht="57" x14ac:dyDescent="0.2">
      <c r="B37" s="6" t="s">
        <v>108</v>
      </c>
      <c r="C37" s="7" t="s">
        <v>89</v>
      </c>
      <c r="D37" s="14"/>
    </row>
    <row r="38" spans="2:4" ht="57" x14ac:dyDescent="0.2">
      <c r="B38" s="6" t="s">
        <v>67</v>
      </c>
      <c r="C38" s="7" t="s">
        <v>90</v>
      </c>
      <c r="D38" s="14"/>
    </row>
    <row r="39" spans="2:4" ht="42.75" x14ac:dyDescent="0.2">
      <c r="B39" s="6" t="s">
        <v>68</v>
      </c>
      <c r="C39" s="7" t="s">
        <v>9</v>
      </c>
      <c r="D39" s="14"/>
    </row>
    <row r="40" spans="2:4" ht="30" x14ac:dyDescent="0.2">
      <c r="B40" s="6" t="s">
        <v>16</v>
      </c>
      <c r="C40" s="7" t="s">
        <v>91</v>
      </c>
      <c r="D40" s="14"/>
    </row>
    <row r="41" spans="2:4" ht="57" x14ac:dyDescent="0.2">
      <c r="B41" s="6" t="s">
        <v>17</v>
      </c>
      <c r="C41" s="7" t="s">
        <v>27</v>
      </c>
      <c r="D41" s="14"/>
    </row>
    <row r="42" spans="2:4" x14ac:dyDescent="0.2">
      <c r="C42" s="13"/>
    </row>
    <row r="43" spans="2:4" ht="36" x14ac:dyDescent="0.2">
      <c r="B43" s="4" t="s">
        <v>10</v>
      </c>
      <c r="C43" s="11" t="s">
        <v>11</v>
      </c>
      <c r="D43" s="12" t="s">
        <v>6</v>
      </c>
    </row>
    <row r="44" spans="2:4" ht="42.75" x14ac:dyDescent="0.2">
      <c r="B44" s="6" t="s">
        <v>18</v>
      </c>
      <c r="C44" s="7" t="s">
        <v>92</v>
      </c>
      <c r="D44" s="14"/>
    </row>
    <row r="45" spans="2:4" ht="42.75" x14ac:dyDescent="0.2">
      <c r="B45" s="6" t="s">
        <v>19</v>
      </c>
      <c r="C45" s="7" t="s">
        <v>25</v>
      </c>
      <c r="D45" s="14"/>
    </row>
    <row r="46" spans="2:4" ht="57" x14ac:dyDescent="0.2">
      <c r="B46" s="6" t="s">
        <v>32</v>
      </c>
      <c r="C46" s="7" t="s">
        <v>26</v>
      </c>
      <c r="D46" s="14"/>
    </row>
  </sheetData>
  <sheetProtection sheet="1" selectLockedCells="1"/>
  <mergeCells count="6">
    <mergeCell ref="G10:I10"/>
    <mergeCell ref="G11:I11"/>
    <mergeCell ref="G12:I12"/>
    <mergeCell ref="G13:I13"/>
    <mergeCell ref="B3:D3"/>
    <mergeCell ref="F9:I9"/>
  </mergeCells>
  <dataValidations count="1">
    <dataValidation type="list" allowBlank="1" showInputMessage="1" showErrorMessage="1" sqref="D10:D18 D21:D29 D32:D41 D44:D46" xr:uid="{0841EE87-8531-4B62-8AF8-E8079AB61019}">
      <formula1>"1,2,3,0"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59A8-C34F-4338-997E-96E617D91B51}">
  <sheetPr codeName="Sheet2"/>
  <dimension ref="B1:N20"/>
  <sheetViews>
    <sheetView tabSelected="1" zoomScale="90" zoomScaleNormal="90" workbookViewId="0">
      <pane ySplit="1" topLeftCell="A3" activePane="bottomLeft" state="frozen"/>
      <selection pane="bottomLeft" activeCell="C3" sqref="C3:N3"/>
    </sheetView>
  </sheetViews>
  <sheetFormatPr defaultRowHeight="14.25" x14ac:dyDescent="0.2"/>
  <cols>
    <col min="1" max="1" width="1.42578125" style="1" customWidth="1"/>
    <col min="2" max="2" width="2.85546875" style="1" customWidth="1"/>
    <col min="3" max="3" width="27.85546875" style="1" customWidth="1"/>
    <col min="4" max="4" width="28.5703125" style="1" customWidth="1"/>
    <col min="5" max="5" width="10" style="1" customWidth="1"/>
    <col min="6" max="6" width="17.140625" style="1" customWidth="1"/>
    <col min="7" max="16384" width="9.140625" style="1"/>
  </cols>
  <sheetData>
    <row r="1" spans="2:14" ht="69" customHeight="1" x14ac:dyDescent="0.2"/>
    <row r="2" spans="2:14" ht="7.5" customHeight="1" x14ac:dyDescent="0.2"/>
    <row r="3" spans="2:14" ht="20.25" x14ac:dyDescent="0.3">
      <c r="C3" s="64" t="s">
        <v>51</v>
      </c>
      <c r="D3" s="64"/>
      <c r="E3" s="64"/>
      <c r="F3" s="64"/>
      <c r="G3" s="64"/>
      <c r="H3" s="64"/>
      <c r="I3" s="64"/>
      <c r="J3" s="64"/>
      <c r="K3" s="64"/>
      <c r="L3" s="64"/>
      <c r="M3" s="64"/>
      <c r="N3" s="64"/>
    </row>
    <row r="5" spans="2:14" ht="15" customHeight="1" x14ac:dyDescent="0.2">
      <c r="B5" s="60" t="s">
        <v>40</v>
      </c>
      <c r="C5" s="60"/>
      <c r="D5" s="19" t="str">
        <f>IF('Data Controller'!C5="","",'Data Controller'!C5)</f>
        <v/>
      </c>
    </row>
    <row r="6" spans="2:14" ht="15" customHeight="1" x14ac:dyDescent="0.2">
      <c r="B6" s="60" t="s">
        <v>41</v>
      </c>
      <c r="C6" s="60"/>
      <c r="D6" s="19" t="str">
        <f>IF('Data Controller'!C6="","",'Data Controller'!C6)</f>
        <v/>
      </c>
    </row>
    <row r="7" spans="2:14" ht="15" customHeight="1" x14ac:dyDescent="0.2">
      <c r="B7" s="60" t="s">
        <v>42</v>
      </c>
      <c r="C7" s="60"/>
      <c r="D7" s="19" t="str">
        <f>IF('Data Controller'!C7="","",'Data Controller'!C7)</f>
        <v/>
      </c>
    </row>
    <row r="8" spans="2:14" ht="15" customHeight="1" x14ac:dyDescent="0.2">
      <c r="B8" s="60" t="s">
        <v>43</v>
      </c>
      <c r="C8" s="60"/>
      <c r="D8" s="20" t="e">
        <f>'DC BTS'!AM6</f>
        <v>#DIV/0!</v>
      </c>
    </row>
    <row r="9" spans="2:14" ht="15" customHeight="1" x14ac:dyDescent="0.2">
      <c r="B9" s="60" t="s">
        <v>44</v>
      </c>
      <c r="C9" s="60"/>
      <c r="D9" s="21" t="e">
        <f>_xlfn.IFS(D8&gt;=0.85,"High",D8&gt;=0.5,"Medium",D8&gt;=0,"Low")</f>
        <v>#DIV/0!</v>
      </c>
    </row>
    <row r="11" spans="2:14" x14ac:dyDescent="0.2">
      <c r="B11" s="61" t="s">
        <v>45</v>
      </c>
      <c r="C11" s="62"/>
      <c r="D11" s="63"/>
      <c r="E11" s="22" t="s">
        <v>46</v>
      </c>
      <c r="F11" s="22" t="s">
        <v>47</v>
      </c>
    </row>
    <row r="12" spans="2:14" x14ac:dyDescent="0.2">
      <c r="B12" s="22">
        <v>1</v>
      </c>
      <c r="C12" s="59" t="str">
        <f>'Data Controller'!C9</f>
        <v>Lawfulness, fairness and transparency</v>
      </c>
      <c r="D12" s="59"/>
      <c r="E12" s="20" t="e">
        <f>'DC BTS'!AM2</f>
        <v>#DIV/0!</v>
      </c>
      <c r="F12" s="21" t="e">
        <f>_xlfn.IFS(E12&gt;=0.85,"High",E12&gt;=0.5,"Medium",E12&gt;=0,"Low")</f>
        <v>#DIV/0!</v>
      </c>
    </row>
    <row r="13" spans="2:14" x14ac:dyDescent="0.2">
      <c r="B13" s="22">
        <v>2</v>
      </c>
      <c r="C13" s="59" t="str">
        <f>'Data Controller'!C20</f>
        <v>Individual's rights</v>
      </c>
      <c r="D13" s="59"/>
      <c r="E13" s="20" t="e">
        <f>'DC BTS'!AM3</f>
        <v>#DIV/0!</v>
      </c>
      <c r="F13" s="21" t="e">
        <f>_xlfn.IFS(E13&gt;=0.85,"High",E13&gt;=0.5,"Medium",E13&gt;=0,"Low")</f>
        <v>#DIV/0!</v>
      </c>
    </row>
    <row r="14" spans="2:14" x14ac:dyDescent="0.2">
      <c r="B14" s="22">
        <v>3</v>
      </c>
      <c r="C14" s="59" t="str">
        <f>'Data Controller'!C31</f>
        <v>Accountability and Governance</v>
      </c>
      <c r="D14" s="59"/>
      <c r="E14" s="20" t="e">
        <f>'DC BTS'!AM4</f>
        <v>#DIV/0!</v>
      </c>
      <c r="F14" s="21" t="e">
        <f>_xlfn.IFS(E14&gt;=0.85,"High",E14&gt;=0.5,"Medium",E14&gt;=0,"Low")</f>
        <v>#DIV/0!</v>
      </c>
    </row>
    <row r="15" spans="2:14" x14ac:dyDescent="0.2">
      <c r="B15" s="22">
        <v>4</v>
      </c>
      <c r="C15" s="59" t="str">
        <f>'Data Controller'!C43</f>
        <v>Data security, international transfers and breaches</v>
      </c>
      <c r="D15" s="59"/>
      <c r="E15" s="20" t="e">
        <f>'DC BTS'!AM5</f>
        <v>#DIV/0!</v>
      </c>
      <c r="F15" s="21" t="e">
        <f>_xlfn.IFS(E15&gt;=0.85,"High",E15&gt;=0.5,"Medium",E15&gt;=0,"Low")</f>
        <v>#DIV/0!</v>
      </c>
    </row>
    <row r="17" spans="2:5" ht="15" customHeight="1" x14ac:dyDescent="0.2">
      <c r="B17" s="60" t="s">
        <v>46</v>
      </c>
      <c r="C17" s="60"/>
      <c r="D17" s="60"/>
      <c r="E17" s="60"/>
    </row>
    <row r="18" spans="2:5" ht="15" customHeight="1" x14ac:dyDescent="0.2">
      <c r="B18" s="45" t="s">
        <v>55</v>
      </c>
      <c r="C18" s="45"/>
      <c r="D18" s="65" t="s">
        <v>48</v>
      </c>
      <c r="E18" s="65"/>
    </row>
    <row r="19" spans="2:5" ht="15" customHeight="1" x14ac:dyDescent="0.2">
      <c r="B19" s="46" t="s">
        <v>49</v>
      </c>
      <c r="C19" s="46"/>
      <c r="D19" s="66" t="s">
        <v>57</v>
      </c>
      <c r="E19" s="66"/>
    </row>
    <row r="20" spans="2:5" ht="15" customHeight="1" x14ac:dyDescent="0.2">
      <c r="B20" s="47" t="s">
        <v>50</v>
      </c>
      <c r="C20" s="47"/>
      <c r="D20" s="58" t="s">
        <v>58</v>
      </c>
      <c r="E20" s="58"/>
    </row>
  </sheetData>
  <sheetProtection sheet="1" selectLockedCells="1"/>
  <mergeCells count="15">
    <mergeCell ref="B11:D11"/>
    <mergeCell ref="C3:N3"/>
    <mergeCell ref="D18:E18"/>
    <mergeCell ref="D19:E19"/>
    <mergeCell ref="B5:C5"/>
    <mergeCell ref="B6:C6"/>
    <mergeCell ref="B7:C7"/>
    <mergeCell ref="B8:C8"/>
    <mergeCell ref="B9:C9"/>
    <mergeCell ref="D20:E20"/>
    <mergeCell ref="C12:D12"/>
    <mergeCell ref="C13:D13"/>
    <mergeCell ref="C14:D14"/>
    <mergeCell ref="C15:D15"/>
    <mergeCell ref="B17:E17"/>
  </mergeCells>
  <conditionalFormatting sqref="F12:F15">
    <cfRule type="cellIs" dxfId="17" priority="5" operator="equal">
      <formula>"Very Low"</formula>
    </cfRule>
    <cfRule type="cellIs" dxfId="16" priority="6" operator="equal">
      <formula>"Low"</formula>
    </cfRule>
    <cfRule type="cellIs" dxfId="15" priority="7" operator="equal">
      <formula>"Medium"</formula>
    </cfRule>
    <cfRule type="cellIs" dxfId="14" priority="8" operator="equal">
      <formula>"High"</formula>
    </cfRule>
  </conditionalFormatting>
  <conditionalFormatting sqref="D9">
    <cfRule type="cellIs" dxfId="13" priority="1" operator="equal">
      <formula>"Very Low"</formula>
    </cfRule>
    <cfRule type="cellIs" dxfId="12" priority="2" operator="equal">
      <formula>"Low"</formula>
    </cfRule>
    <cfRule type="cellIs" dxfId="11" priority="3" operator="equal">
      <formula>"Medium"</formula>
    </cfRule>
    <cfRule type="cellIs" dxfId="10" priority="4" operator="equal">
      <formula>"High"</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A4D2-E722-4EE4-89DF-692BA67AD3D0}">
  <sheetPr codeName="Sheet3"/>
  <dimension ref="B1:N23"/>
  <sheetViews>
    <sheetView zoomScale="80" zoomScaleNormal="80" workbookViewId="0">
      <pane ySplit="1" topLeftCell="A2" activePane="bottomLeft" state="frozen"/>
      <selection pane="bottomLeft" activeCell="C10" sqref="C10"/>
    </sheetView>
  </sheetViews>
  <sheetFormatPr defaultRowHeight="14.25" x14ac:dyDescent="0.2"/>
  <cols>
    <col min="1" max="1" width="1.42578125" style="1" customWidth="1"/>
    <col min="2" max="2" width="24.28515625" style="1" customWidth="1"/>
    <col min="3" max="3" width="71.42578125" style="1" customWidth="1"/>
    <col min="4" max="4" width="22.85546875" style="1" customWidth="1"/>
    <col min="5" max="16384" width="9.140625" style="1"/>
  </cols>
  <sheetData>
    <row r="1" spans="2:14" ht="67.5" customHeight="1" x14ac:dyDescent="0.2"/>
    <row r="2" spans="2:14" ht="20.25" x14ac:dyDescent="0.3">
      <c r="B2" s="64" t="s">
        <v>52</v>
      </c>
      <c r="C2" s="64"/>
      <c r="D2" s="64"/>
      <c r="E2" s="64"/>
      <c r="F2" s="64"/>
      <c r="G2" s="64"/>
      <c r="H2" s="64"/>
      <c r="I2" s="64"/>
      <c r="J2" s="64"/>
      <c r="K2" s="64"/>
      <c r="L2" s="64"/>
      <c r="M2" s="64"/>
      <c r="N2" s="64"/>
    </row>
    <row r="4" spans="2:14" x14ac:dyDescent="0.2">
      <c r="B4" s="18" t="s">
        <v>40</v>
      </c>
      <c r="C4" s="19" t="str">
        <f>IF('Data Controller Overall Results'!D5="","",'Data Controller Overall Results'!D5)</f>
        <v/>
      </c>
    </row>
    <row r="5" spans="2:14" x14ac:dyDescent="0.2">
      <c r="B5" s="18" t="s">
        <v>41</v>
      </c>
      <c r="C5" s="19" t="str">
        <f>IF('Data Controller Overall Results'!D6="","",'Data Controller Overall Results'!D6)</f>
        <v/>
      </c>
    </row>
    <row r="6" spans="2:14" x14ac:dyDescent="0.2">
      <c r="B6" s="18" t="s">
        <v>42</v>
      </c>
      <c r="C6" s="19" t="str">
        <f>IF('Data Controller Overall Results'!D7="","",'Data Controller Overall Results'!D7)</f>
        <v/>
      </c>
    </row>
    <row r="7" spans="2:14" x14ac:dyDescent="0.2">
      <c r="B7" s="18" t="s">
        <v>43</v>
      </c>
      <c r="C7" s="20" t="str">
        <f>IFERROR('DC BTS'!AM6, "")</f>
        <v/>
      </c>
      <c r="D7" s="24"/>
    </row>
    <row r="8" spans="2:14" x14ac:dyDescent="0.2">
      <c r="B8" s="18" t="s">
        <v>44</v>
      </c>
      <c r="C8" s="21" t="str">
        <f>_xlfn.IFS(C7&gt;=0.85,"High",C7&gt;=0.5,"Medium",C7&gt;=0,"Low",C7="","")</f>
        <v>High</v>
      </c>
    </row>
    <row r="10" spans="2:14" ht="37.5" customHeight="1" x14ac:dyDescent="0.25">
      <c r="B10" s="25" t="s">
        <v>53</v>
      </c>
      <c r="C10" s="28" t="s">
        <v>5</v>
      </c>
    </row>
    <row r="11" spans="2:14" x14ac:dyDescent="0.2">
      <c r="B11" s="18" t="s">
        <v>54</v>
      </c>
      <c r="C11" s="20" t="str">
        <f>IFERROR('DC BTS'!C9, "")</f>
        <v/>
      </c>
    </row>
    <row r="12" spans="2:14" x14ac:dyDescent="0.2">
      <c r="D12" s="24"/>
    </row>
    <row r="14" spans="2:14" ht="60" customHeight="1" x14ac:dyDescent="0.2">
      <c r="B14" s="26" t="str">
        <f>'DC BTS'!B12</f>
        <v>Information You Hold 1</v>
      </c>
      <c r="C14" s="27" t="str">
        <f>'DC BTS'!C12</f>
        <v>An information audit has been carried out within your organisation in order to map data flows.</v>
      </c>
      <c r="D14" s="8" t="str">
        <f>'DC BTS'!E12</f>
        <v/>
      </c>
    </row>
    <row r="15" spans="2:14" ht="60" customHeight="1" x14ac:dyDescent="0.2">
      <c r="B15" s="26" t="str">
        <f>'DC BTS'!B13</f>
        <v>Information You Hold 2</v>
      </c>
      <c r="C15" s="27" t="str">
        <f>'DC BTS'!C13</f>
        <v>The personal data which your business holds, where it is obtained from, those it is shared with and what you do with it, is formally documented.</v>
      </c>
      <c r="D15" s="8" t="str">
        <f>'DC BTS'!E13</f>
        <v/>
      </c>
    </row>
    <row r="16" spans="2:14" ht="60" customHeight="1" x14ac:dyDescent="0.2">
      <c r="B16" s="26" t="str">
        <f>'DC BTS'!B14</f>
        <v>Lawful Basis for Processing</v>
      </c>
      <c r="C16" s="27" t="str">
        <f>'DC BTS'!C14</f>
        <v>Your lawful bases for processing personal data have been identified and documented.</v>
      </c>
      <c r="D16" s="8" t="str">
        <f>'DC BTS'!E14</f>
        <v/>
      </c>
    </row>
    <row r="17" spans="2:4" ht="60" customHeight="1" x14ac:dyDescent="0.2">
      <c r="B17" s="26" t="str">
        <f>'DC BTS'!B15</f>
        <v>Consent 1</v>
      </c>
      <c r="C17" s="27" t="str">
        <f>'DC BTS'!C15</f>
        <v>The ways in which you ask for consent and record this has been reviewed by your business.</v>
      </c>
      <c r="D17" s="8" t="str">
        <f>'DC BTS'!E15</f>
        <v/>
      </c>
    </row>
    <row r="18" spans="2:4" ht="60" customHeight="1" x14ac:dyDescent="0.2">
      <c r="B18" s="26" t="str">
        <f>'DC BTS'!B16</f>
        <v>Consent 2</v>
      </c>
      <c r="C18" s="27" t="str">
        <f>'DC BTS'!C16</f>
        <v>There are systems in place in order to record and manage consent.</v>
      </c>
      <c r="D18" s="8" t="str">
        <f>'DC BTS'!E16</f>
        <v/>
      </c>
    </row>
    <row r="19" spans="2:4" ht="60" customHeight="1" x14ac:dyDescent="0.2">
      <c r="B19" s="26" t="str">
        <f>'DC BTS'!B17</f>
        <v>Consent to Process Children’s Personal Data for Online Services</v>
      </c>
      <c r="C19" s="27" t="str">
        <f>'DC BTS'!C17</f>
        <v>Systems are in place to ensure where online services are offered directly to children, consent is managed.</v>
      </c>
      <c r="D19" s="8" t="str">
        <f>'DC BTS'!E17</f>
        <v/>
      </c>
    </row>
    <row r="20" spans="2:4" ht="75" customHeight="1" x14ac:dyDescent="0.2">
      <c r="B20" s="26" t="str">
        <f>'DC BTS'!B18</f>
        <v>Vital Interests</v>
      </c>
      <c r="C20" s="27" t="str">
        <f>'DC BTS'!C18</f>
        <v>Whereby the processing of data in order to protect the vital interests of an individual is necessary, your business has clearly documented when this would be required. Justification can be provided through business documents - these are relied upon in order to inform individuals where necessary.</v>
      </c>
      <c r="D20" s="8" t="str">
        <f>'DC BTS'!E18</f>
        <v/>
      </c>
    </row>
    <row r="21" spans="2:4" ht="60" customHeight="1" x14ac:dyDescent="0.2">
      <c r="B21" s="26" t="str">
        <f>'DC BTS'!B19</f>
        <v>Legitimate Interests</v>
      </c>
      <c r="C21" s="27" t="str">
        <f>'DC BTS'!C19</f>
        <v>In situations whereby the lawful basis for prociessing is legitimate interests, your business has conducted and applied the three part test. This demonstrates that individual's interests and right's have been taken into account and are protected.</v>
      </c>
      <c r="D21" s="8" t="str">
        <f>'DC BTS'!E19</f>
        <v/>
      </c>
    </row>
    <row r="22" spans="2:4" ht="60" customHeight="1" x14ac:dyDescent="0.2">
      <c r="B22" s="26" t="str">
        <f>'DC BTS'!B20</f>
        <v>Data Protection Fee</v>
      </c>
      <c r="C22" s="27" t="str">
        <f>'DC BTS'!C20</f>
        <v>Your business is currently registered with the Information Commissioner's Office.</v>
      </c>
      <c r="D22" s="8" t="str">
        <f>'DC BTS'!E20</f>
        <v/>
      </c>
    </row>
    <row r="23" spans="2:4" ht="60" customHeight="1" x14ac:dyDescent="0.2">
      <c r="B23" s="26" t="str">
        <f>'DC BTS'!B21</f>
        <v/>
      </c>
      <c r="C23" s="27" t="str">
        <f>'DC BTS'!C21</f>
        <v/>
      </c>
      <c r="D23" s="8" t="str">
        <f>'DC BTS'!E21</f>
        <v/>
      </c>
    </row>
  </sheetData>
  <sheetProtection sheet="1" selectLockedCells="1"/>
  <mergeCells count="1">
    <mergeCell ref="B2:N2"/>
  </mergeCells>
  <conditionalFormatting sqref="C8">
    <cfRule type="cellIs" dxfId="9" priority="7" operator="equal">
      <formula>"Very Low"</formula>
    </cfRule>
    <cfRule type="cellIs" dxfId="8" priority="8" operator="equal">
      <formula>"Low"</formula>
    </cfRule>
    <cfRule type="cellIs" dxfId="7" priority="9" operator="equal">
      <formula>"Medium"</formula>
    </cfRule>
    <cfRule type="cellIs" dxfId="6" priority="10" operator="equal">
      <formula>"High"</formula>
    </cfRule>
  </conditionalFormatting>
  <conditionalFormatting sqref="C11">
    <cfRule type="cellIs" dxfId="5" priority="4" operator="between">
      <formula>0.85</formula>
      <formula>1</formula>
    </cfRule>
    <cfRule type="cellIs" dxfId="4" priority="5" operator="between">
      <formula>0.5</formula>
      <formula>0.85</formula>
    </cfRule>
    <cfRule type="cellIs" dxfId="3" priority="6" operator="between">
      <formula>0</formula>
      <formula>0.5</formula>
    </cfRule>
  </conditionalFormatting>
  <conditionalFormatting sqref="D14:D23">
    <cfRule type="cellIs" dxfId="2" priority="1" operator="equal">
      <formula>"Major Work Required"</formula>
    </cfRule>
    <cfRule type="cellIs" dxfId="1" priority="2" operator="equal">
      <formula>"Minor Work Required"</formula>
    </cfRule>
    <cfRule type="cellIs" dxfId="0" priority="3" operator="equal">
      <formula>"Compliant"</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C60273-D14E-44D5-A8C0-14E455F0B7EE}">
          <x14:formula1>
            <xm:f>'DC BTS'!$C$2:$C$5</xm:f>
          </x14:formula1>
          <xm:sqref>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6D77D-920D-4012-942F-C14B5FBB17E2}">
  <dimension ref="N1:N24"/>
  <sheetViews>
    <sheetView workbookViewId="0">
      <pane ySplit="1" topLeftCell="A2" activePane="bottomLeft" state="frozen"/>
      <selection pane="bottomLeft" activeCell="N24" sqref="N24"/>
    </sheetView>
  </sheetViews>
  <sheetFormatPr defaultRowHeight="15" x14ac:dyDescent="0.25"/>
  <cols>
    <col min="1" max="16384" width="9.140625" style="48"/>
  </cols>
  <sheetData>
    <row r="1" ht="67.5" customHeight="1" x14ac:dyDescent="0.25"/>
    <row r="24" spans="14:14" x14ac:dyDescent="0.25">
      <c r="N24" s="67"/>
    </row>
  </sheetData>
  <sheetProtection sheet="1" objects="1" scenarios="1" selectLockedCell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FA357-CD7A-47CE-A048-34DE380CEFE4}">
  <sheetPr codeName="Sheet4"/>
  <dimension ref="B1:AM27"/>
  <sheetViews>
    <sheetView workbookViewId="0">
      <selection sqref="A1:XFD1048576"/>
    </sheetView>
  </sheetViews>
  <sheetFormatPr defaultRowHeight="15" x14ac:dyDescent="0.25"/>
  <cols>
    <col min="1" max="1" width="2.85546875" style="30" customWidth="1"/>
    <col min="2" max="2" width="9.140625" style="30"/>
    <col min="3" max="3" width="28.5703125" style="30" customWidth="1"/>
    <col min="4" max="16384" width="9.140625" style="30"/>
  </cols>
  <sheetData>
    <row r="1" spans="2:39" x14ac:dyDescent="0.25">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t="s">
        <v>38</v>
      </c>
      <c r="AI1" s="29" t="s">
        <v>34</v>
      </c>
      <c r="AJ1" s="29" t="s">
        <v>35</v>
      </c>
      <c r="AK1" s="29" t="s">
        <v>36</v>
      </c>
      <c r="AL1" s="29" t="s">
        <v>37</v>
      </c>
      <c r="AM1" s="29" t="s">
        <v>33</v>
      </c>
    </row>
    <row r="2" spans="2:39" ht="37.5" customHeight="1" x14ac:dyDescent="0.25">
      <c r="B2" s="31">
        <v>1</v>
      </c>
      <c r="C2" s="32" t="s">
        <v>5</v>
      </c>
      <c r="D2" s="33" t="str">
        <f>'Data Controller'!B10</f>
        <v>Information You Hold 1</v>
      </c>
      <c r="E2" s="34" t="str">
        <f>'Data Controller'!C10</f>
        <v>An information audit has been carried out within your organisation in order to map data flows.</v>
      </c>
      <c r="F2" s="33" t="str">
        <f>'Data Controller'!B11</f>
        <v>Information You Hold 2</v>
      </c>
      <c r="G2" s="34" t="str">
        <f>'Data Controller'!C11</f>
        <v>The personal data which your business holds, where it is obtained from, those it is shared with and what you do with it, is formally documented.</v>
      </c>
      <c r="H2" s="35" t="str">
        <f>'Data Controller'!B12</f>
        <v>Lawful Basis for Processing</v>
      </c>
      <c r="I2" s="31" t="str">
        <f>'Data Controller'!C12</f>
        <v>Your lawful bases for processing personal data have been identified and documented.</v>
      </c>
      <c r="J2" s="35" t="str">
        <f>'Data Controller'!B13</f>
        <v>Consent 1</v>
      </c>
      <c r="K2" s="31" t="str">
        <f>'Data Controller'!C13</f>
        <v>The ways in which you ask for consent and record this has been reviewed by your business.</v>
      </c>
      <c r="L2" s="35" t="str">
        <f>'Data Controller'!B14</f>
        <v>Consent 2</v>
      </c>
      <c r="M2" s="31" t="str">
        <f>'Data Controller'!C14</f>
        <v>There are systems in place in order to record and manage consent.</v>
      </c>
      <c r="N2" s="35" t="str">
        <f>'Data Controller'!B15</f>
        <v>Consent to Process Children’s Personal Data for Online Services</v>
      </c>
      <c r="O2" s="31" t="str">
        <f>'Data Controller'!C15</f>
        <v>Systems are in place to ensure where online services are offered directly to children, consent is managed.</v>
      </c>
      <c r="P2" s="35" t="str">
        <f>'Data Controller'!B16</f>
        <v>Vital Interests</v>
      </c>
      <c r="Q2" s="31" t="str">
        <f>'Data Controller'!C16</f>
        <v>Whereby the processing of data in order to protect the vital interests of an individual is necessary, your business has clearly documented when this would be required. Justification can be provided through business documents - these are relied upon in order to inform individuals where necessary.</v>
      </c>
      <c r="R2" s="35" t="str">
        <f>'Data Controller'!B17</f>
        <v>Legitimate Interests</v>
      </c>
      <c r="S2" s="31" t="str">
        <f>'Data Controller'!C17</f>
        <v>In situations whereby the lawful basis for prociessing is legitimate interests, your business has conducted and applied the three part test. This demonstrates that individual's interests and right's have been taken into account and are protected.</v>
      </c>
      <c r="T2" s="35" t="str">
        <f>'Data Controller'!B18</f>
        <v>Data Protection Fee</v>
      </c>
      <c r="U2" s="31" t="str">
        <f>'Data Controller'!C18</f>
        <v>Your business is currently registered with the Information Commissioner's Office.</v>
      </c>
      <c r="V2" s="31"/>
      <c r="W2" s="31"/>
      <c r="X2" s="31" t="str">
        <f>IF('Data Controller'!D10 = "", "", 'Data Controller'!D10)</f>
        <v/>
      </c>
      <c r="Y2" s="31" t="str">
        <f>IF('Data Controller'!D11 = "", "", 'Data Controller'!D11)</f>
        <v/>
      </c>
      <c r="Z2" s="31" t="str">
        <f>IF('Data Controller'!D12 = "", "", 'Data Controller'!D12)</f>
        <v/>
      </c>
      <c r="AA2" s="31" t="str">
        <f>IF('Data Controller'!D13 = "", "", 'Data Controller'!D13)</f>
        <v/>
      </c>
      <c r="AB2" s="31" t="str">
        <f>IF('Data Controller'!D14 = "", "", 'Data Controller'!D14)</f>
        <v/>
      </c>
      <c r="AC2" s="31" t="str">
        <f>IF('Data Controller'!D15 = "", "", 'Data Controller'!D15)</f>
        <v/>
      </c>
      <c r="AD2" s="31" t="str">
        <f>IF('Data Controller'!D15 = "", "", 'Data Controller'!D16)</f>
        <v/>
      </c>
      <c r="AE2" s="31" t="str">
        <f>IF('Data Controller'!D17 = "", "", 'Data Controller'!D17)</f>
        <v/>
      </c>
      <c r="AF2" s="36" t="str">
        <f>IF('Data Controller'!D18 = "", "", 'Data Controller'!D18)</f>
        <v/>
      </c>
      <c r="AG2" s="31"/>
      <c r="AH2" s="31">
        <f>SUM(X2:AF2)</f>
        <v>0</v>
      </c>
      <c r="AI2" s="31">
        <f>COUNTIF(X2:AF2, "1")</f>
        <v>0</v>
      </c>
      <c r="AJ2" s="31">
        <f>COUNTIF(X2:AF2, "2")</f>
        <v>0</v>
      </c>
      <c r="AK2" s="31">
        <f>COUNTIF(X2:AF2, "3")</f>
        <v>0</v>
      </c>
      <c r="AL2" s="31">
        <f>COUNTIF(X2:AF2, "&gt;0")</f>
        <v>0</v>
      </c>
      <c r="AM2" s="37" t="e">
        <f>AH2/(AL2*3)</f>
        <v>#DIV/0!</v>
      </c>
    </row>
    <row r="3" spans="2:39" x14ac:dyDescent="0.25">
      <c r="B3" s="31">
        <v>2</v>
      </c>
      <c r="C3" s="38" t="s">
        <v>4</v>
      </c>
      <c r="D3" s="35" t="str">
        <f>'Data Controller'!B21</f>
        <v>Right to be Informed</v>
      </c>
      <c r="E3" s="31" t="str">
        <f>'Data Controller'!C21</f>
        <v xml:space="preserve">Privacy information has been made available to individuals by your business. </v>
      </c>
      <c r="F3" s="35" t="str">
        <f>'Data Controller'!B22</f>
        <v>Communicate the Processing of Children’s Personal Data</v>
      </c>
      <c r="G3" s="31" t="str">
        <f>'Data Controller'!C22</f>
        <v xml:space="preserve">Where appropriate, privacy information is commuication to children in a way that a child will understand (this is if your business offers services online directly to children). </v>
      </c>
      <c r="H3" s="35" t="str">
        <f>'Data Controller'!B23</f>
        <v>Right of Access</v>
      </c>
      <c r="I3" s="31" t="str">
        <f>'Data Controller'!C23</f>
        <v>When an individual requests access to their personal data, there is a process that is recognised and followed in order to respond.</v>
      </c>
      <c r="J3" s="35" t="str">
        <f>'Data Controller'!B24</f>
        <v>Right to Rectification and Data Quality</v>
      </c>
      <c r="K3" s="31" t="str">
        <f>'Data Controller'!C24</f>
        <v>There are processes in place to ensure the personal data that is held remains accurate and up to date.</v>
      </c>
      <c r="L3" s="35" t="str">
        <f>'Data Controller'!B25</f>
        <v>Right to Erasure</v>
      </c>
      <c r="M3" s="31" t="str">
        <f>'Data Controller'!C25</f>
        <v>Where personal data is no longer required, or an individual has requested its erasure, your business has a process to securely dispose of this.</v>
      </c>
      <c r="N3" s="35" t="str">
        <f>'Data Controller'!B26</f>
        <v>Right to Restrict Processing</v>
      </c>
      <c r="O3" s="31" t="str">
        <f>'Data Controller'!C26</f>
        <v>Your business has procedures in place to respond to an individual’s request to restrict the processing of their personal data.</v>
      </c>
      <c r="P3" s="35" t="str">
        <f>'Data Controller'!B27</f>
        <v>Right to Data Portability</v>
      </c>
      <c r="Q3" s="31" t="str">
        <f>'Data Controller'!C27</f>
        <v>Your business has processes which ensure individuals can move, copy or transfer their personal data from one IT environment to another in a safe and secure way, with no impact on usability.</v>
      </c>
      <c r="R3" s="35" t="str">
        <f>'Data Controller'!B28</f>
        <v>Right to Object</v>
      </c>
      <c r="S3" s="31" t="str">
        <f>'Data Controller'!C28</f>
        <v>Where an individual's objection to the processing of their personal data occurs, there are procedures to in place to handle this.</v>
      </c>
      <c r="T3" s="35" t="str">
        <f>'Data Controller'!B29</f>
        <v>Rights related to Automated Decision Making including Profiling</v>
      </c>
      <c r="U3" s="31" t="str">
        <f>'Data Controller'!C29</f>
        <v>Identification of where automated decision making is conudcted within your processing operations has been conducted - there are procedures in place to deal with the requirements.</v>
      </c>
      <c r="V3" s="31"/>
      <c r="W3" s="31"/>
      <c r="X3" s="31" t="str">
        <f>IF('Data Controller'!D21 = "", "", 'Data Controller'!D21)</f>
        <v/>
      </c>
      <c r="Y3" s="31" t="str">
        <f>IF('Data Controller'!D22 = "", "", 'Data Controller'!D22)</f>
        <v/>
      </c>
      <c r="Z3" s="31" t="str">
        <f>IF('Data Controller'!D23 = "", "", 'Data Controller'!D23)</f>
        <v/>
      </c>
      <c r="AA3" s="31" t="str">
        <f>IF('Data Controller'!D24 = "", "", 'Data Controller'!D24)</f>
        <v/>
      </c>
      <c r="AB3" s="31" t="str">
        <f>IF('Data Controller'!D25 = "", "", 'Data Controller'!D25)</f>
        <v/>
      </c>
      <c r="AC3" s="31" t="str">
        <f>IF('Data Controller'!D26 = "", "", 'Data Controller'!D26)</f>
        <v/>
      </c>
      <c r="AD3" s="31" t="str">
        <f>IF('Data Controller'!D27 = "", "", 'Data Controller'!D27)</f>
        <v/>
      </c>
      <c r="AE3" s="31" t="str">
        <f>IF('Data Controller'!D28 = "", "", 'Data Controller'!D28)</f>
        <v/>
      </c>
      <c r="AF3" s="36" t="str">
        <f>IF('Data Controller'!D29 = "", "", 'Data Controller'!D29)</f>
        <v/>
      </c>
      <c r="AG3" s="31"/>
      <c r="AH3" s="31">
        <f>SUM(X3:AF3)</f>
        <v>0</v>
      </c>
      <c r="AI3" s="31">
        <f>COUNTIF(X3:AF3, "1")</f>
        <v>0</v>
      </c>
      <c r="AJ3" s="31">
        <f>COUNTIF(X3:AF3, "2")</f>
        <v>0</v>
      </c>
      <c r="AK3" s="31">
        <f>COUNTIF(X3:AF3, "3")</f>
        <v>0</v>
      </c>
      <c r="AL3" s="31">
        <f>COUNTIF(X3:AF3, "&gt;0")</f>
        <v>0</v>
      </c>
      <c r="AM3" s="37" t="e">
        <f>AH3/(AL3*3)</f>
        <v>#DIV/0!</v>
      </c>
    </row>
    <row r="4" spans="2:39" x14ac:dyDescent="0.25">
      <c r="B4" s="31">
        <v>3</v>
      </c>
      <c r="C4" s="38" t="s">
        <v>8</v>
      </c>
      <c r="D4" s="35" t="str">
        <f>'Data Controller'!B32</f>
        <v>Accountability 1</v>
      </c>
      <c r="E4" s="31" t="str">
        <f>'Data Controller'!C32</f>
        <v>An appropriate data protection policy has been put in place by your business.</v>
      </c>
      <c r="F4" s="35" t="str">
        <f>'Data Controller'!B33</f>
        <v>Accountability 2</v>
      </c>
      <c r="G4" s="31" t="str">
        <f>'Data Controller'!C33</f>
        <v>Compliance to data protection policies is monitored by your business and the effectiveness of data handling and security controls is reguarly reviewed.</v>
      </c>
      <c r="H4" s="35" t="str">
        <f>'Data Controller'!B34</f>
        <v>Accountability 3</v>
      </c>
      <c r="I4" s="31" t="str">
        <f>'Data Controller'!C34</f>
        <v>All staff within your business receive data protection awareness training.</v>
      </c>
      <c r="J4" s="35" t="str">
        <f>'Data Controller'!B35</f>
        <v>Processor Contracts</v>
      </c>
      <c r="K4" s="31" t="str">
        <f>'Data Controller'!C35</f>
        <v>All processors used are subject to a written contract by your business.</v>
      </c>
      <c r="L4" s="35" t="str">
        <f>'Data Controller'!B36</f>
        <v>Information Risks</v>
      </c>
      <c r="M4" s="31" t="str">
        <f>'Data Controller'!C36</f>
        <v xml:space="preserve">Information risks are managed in a constructive way by your business. Management are aware and understand risks which can occur around personal data - these are managed effectively. </v>
      </c>
      <c r="N4" s="35" t="str">
        <f>'Data Controller'!B37</f>
        <v>Data Protection by Design</v>
      </c>
      <c r="O4" s="31" t="str">
        <f>'Data Controller'!C37</f>
        <v>There are appropriate tehcnical and organisaiontal measures in place in your business - these ensure the integration of data protection into your processing activites.</v>
      </c>
      <c r="P4" s="35" t="str">
        <f>'Data Controller'!B38</f>
        <v>(DPIA 1) Data Protection Impact Assessments</v>
      </c>
      <c r="Q4" s="31" t="str">
        <f>'Data Controller'!C38</f>
        <v>It is understood within your business in what situations a DPIA must be conducted. There are adequate proecesses in place in order to action this.</v>
      </c>
      <c r="R4" s="35" t="str">
        <f>'Data Controller'!B39</f>
        <v>(DPIA 2) Data Protection Impact Assessments</v>
      </c>
      <c r="S4" s="31" t="str">
        <f>'Data Controller'!C39</f>
        <v>Your business has a DPIA framework which links to your existing risk management and project management processes.</v>
      </c>
      <c r="T4" s="35" t="str">
        <f>'Data Controller'!B40</f>
        <v>Data Protection Officers (DPOs)</v>
      </c>
      <c r="U4" s="31" t="str">
        <f>'Data Controller'!C40</f>
        <v>Within your business there is a nominated data protection lead or Data Protection Officer (DPO).</v>
      </c>
      <c r="V4" s="35" t="str">
        <f>'Data Controller'!B41</f>
        <v>Management Responsibility</v>
      </c>
      <c r="W4" s="31" t="str">
        <f>'Data Controller'!C41</f>
        <v>Individuals within your business demonstrate support for data protection legislation. A positive culture of data protection compliance is promoted across the business.</v>
      </c>
      <c r="X4" s="31" t="str">
        <f>IF('Data Controller'!D32 = "", "", 'Data Controller'!D32)</f>
        <v/>
      </c>
      <c r="Y4" s="31" t="str">
        <f>IF('Data Controller'!D33 = "", "", 'Data Controller'!D33)</f>
        <v/>
      </c>
      <c r="Z4" s="31" t="str">
        <f>IF('Data Controller'!D34 = "", "", 'Data Controller'!D34)</f>
        <v/>
      </c>
      <c r="AA4" s="31" t="str">
        <f>IF('Data Controller'!D35 = "", "", 'Data Controller'!D35)</f>
        <v/>
      </c>
      <c r="AB4" s="31" t="str">
        <f>IF('Data Controller'!D36 = "", "", 'Data Controller'!D36)</f>
        <v/>
      </c>
      <c r="AC4" s="31" t="str">
        <f>IF('Data Controller'!D37 = "", "", 'Data Controller'!D37)</f>
        <v/>
      </c>
      <c r="AD4" s="31" t="str">
        <f>IF('Data Controller'!D38 = "", "", 'Data Controller'!D38)</f>
        <v/>
      </c>
      <c r="AE4" s="31" t="str">
        <f>IF('Data Controller'!D39 = "", "", 'Data Controller'!D39)</f>
        <v/>
      </c>
      <c r="AF4" s="36" t="str">
        <f>IF('Data Controller'!D40 = "", "", 'Data Controller'!D40)</f>
        <v/>
      </c>
      <c r="AG4" s="31" t="str">
        <f>IF('Data Controller'!D41 = "", "", 'Data Controller'!D41)</f>
        <v/>
      </c>
      <c r="AH4" s="31">
        <f>SUM(X4:AG4)</f>
        <v>0</v>
      </c>
      <c r="AI4" s="31">
        <f>COUNTIF(X4:AG4, "1")</f>
        <v>0</v>
      </c>
      <c r="AJ4" s="31">
        <f>COUNTIF(X4:AG4, "2")</f>
        <v>0</v>
      </c>
      <c r="AK4" s="31">
        <f>COUNTIF(X4:AG4, "3")</f>
        <v>0</v>
      </c>
      <c r="AL4" s="31">
        <f>COUNTIF(X4:AG4, "&gt;0")</f>
        <v>0</v>
      </c>
      <c r="AM4" s="37" t="e">
        <f>AH4/(AL4*3)</f>
        <v>#DIV/0!</v>
      </c>
    </row>
    <row r="5" spans="2:39" x14ac:dyDescent="0.25">
      <c r="B5" s="31">
        <v>4</v>
      </c>
      <c r="C5" s="38" t="s">
        <v>11</v>
      </c>
      <c r="D5" s="35" t="str">
        <f>'Data Controller'!B44</f>
        <v>Security Policy</v>
      </c>
      <c r="E5" s="31" t="str">
        <f>'Data Controller'!C44</f>
        <v>Your business has appropriate security measures in place which are also detailed within your information security policy.</v>
      </c>
      <c r="F5" s="35" t="str">
        <f>'Data Controller'!B45</f>
        <v>Breach Notification</v>
      </c>
      <c r="G5" s="31" t="str">
        <f>'Data Controller'!C45</f>
        <v xml:space="preserve">You have processes in place which are effective in identifying, reporting on, managing and resolving personal data breaches. </v>
      </c>
      <c r="H5" s="35" t="str">
        <f>'Data Controller'!B46</f>
        <v>International Transfers</v>
      </c>
      <c r="I5" s="31" t="str">
        <f>'Data Controller'!C46</f>
        <v>The processes which you have in place ensure an adequate level of protection for any personal data processed by others on your behalf that is transferred outside the European Economic Area.</v>
      </c>
      <c r="J5" s="31"/>
      <c r="K5" s="31"/>
      <c r="L5" s="31"/>
      <c r="M5" s="31"/>
      <c r="N5" s="31"/>
      <c r="O5" s="31"/>
      <c r="P5" s="31"/>
      <c r="Q5" s="31"/>
      <c r="R5" s="31"/>
      <c r="S5" s="31"/>
      <c r="T5" s="31"/>
      <c r="U5" s="31"/>
      <c r="V5" s="31"/>
      <c r="W5" s="31"/>
      <c r="X5" s="31" t="str">
        <f>IF('Data Controller'!D44 = "", "", 'Data Controller'!D44)</f>
        <v/>
      </c>
      <c r="Y5" s="31" t="str">
        <f>IF('Data Controller'!D45 = "", "", 'Data Controller'!D45)</f>
        <v/>
      </c>
      <c r="Z5" s="31" t="str">
        <f>IF('Data Controller'!D46 = "", "", 'Data Controller'!D46)</f>
        <v/>
      </c>
      <c r="AA5" s="29"/>
      <c r="AB5" s="29"/>
      <c r="AC5" s="29"/>
      <c r="AD5" s="29"/>
      <c r="AE5" s="29"/>
      <c r="AF5" s="29"/>
      <c r="AG5" s="31"/>
      <c r="AH5" s="31">
        <f>SUM(X5:Z5)</f>
        <v>0</v>
      </c>
      <c r="AI5" s="31">
        <f>COUNTIF(X5:Z5,"1")</f>
        <v>0</v>
      </c>
      <c r="AJ5" s="31">
        <f>COUNTIF(X5:Z5,"2")</f>
        <v>0</v>
      </c>
      <c r="AK5" s="31">
        <f>COUNTIF(X5:Z5,"3")</f>
        <v>0</v>
      </c>
      <c r="AL5" s="31">
        <f>COUNTIF(X5:Z5, "&gt;0")</f>
        <v>0</v>
      </c>
      <c r="AM5" s="37" t="e">
        <f>AH5/(AL5*3)</f>
        <v>#DIV/0!</v>
      </c>
    </row>
    <row r="6" spans="2:39" x14ac:dyDescent="0.2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31" t="s">
        <v>39</v>
      </c>
      <c r="AH6" s="31">
        <f>SUM(AH2:AH5)</f>
        <v>0</v>
      </c>
      <c r="AI6" s="31">
        <f>SUM(AI2:AI5)</f>
        <v>0</v>
      </c>
      <c r="AJ6" s="31">
        <f>SUM(AJ2:AJ5)</f>
        <v>0</v>
      </c>
      <c r="AK6" s="31">
        <f>SUM(AK2:AK5)</f>
        <v>0</v>
      </c>
      <c r="AL6" s="31">
        <f>SUM(AL2:AL5)</f>
        <v>0</v>
      </c>
      <c r="AM6" s="37" t="e">
        <f>AH6/(AL6*3)</f>
        <v>#DIV/0!</v>
      </c>
    </row>
    <row r="8" spans="2:39" x14ac:dyDescent="0.25">
      <c r="B8" s="31" t="s">
        <v>53</v>
      </c>
      <c r="C8" s="31" t="str">
        <f>'Data Controller Section Results'!C10</f>
        <v>Lawfulness, fairness and transparency</v>
      </c>
      <c r="D8" s="31"/>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row>
    <row r="9" spans="2:39" x14ac:dyDescent="0.25">
      <c r="B9" s="31" t="s">
        <v>54</v>
      </c>
      <c r="C9" s="37" t="e">
        <f>VLOOKUP(C8, 'DC BTS'!C2:AM5, 37, FALSE)</f>
        <v>#DIV/0!</v>
      </c>
      <c r="D9" s="37"/>
      <c r="E9" s="29"/>
      <c r="F9" s="29"/>
      <c r="G9" s="29"/>
      <c r="H9" s="29"/>
      <c r="I9" s="29" t="s">
        <v>56</v>
      </c>
      <c r="J9" s="29" t="s">
        <v>33</v>
      </c>
      <c r="K9" s="29">
        <v>0</v>
      </c>
      <c r="L9" s="29">
        <v>1</v>
      </c>
      <c r="M9" s="29">
        <v>2</v>
      </c>
      <c r="N9" s="29">
        <v>3</v>
      </c>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2:39" x14ac:dyDescent="0.25">
      <c r="B10" s="29"/>
      <c r="C10" s="39"/>
      <c r="D10" s="29"/>
      <c r="E10" s="29"/>
      <c r="F10" s="29"/>
      <c r="G10" s="29"/>
      <c r="H10" s="29"/>
      <c r="I10" s="31" t="str">
        <f>C8</f>
        <v>Lawfulness, fairness and transparency</v>
      </c>
      <c r="J10" s="37" t="e">
        <f>C9</f>
        <v>#DIV/0!</v>
      </c>
      <c r="K10" s="29" t="s">
        <v>31</v>
      </c>
      <c r="L10" s="29" t="s">
        <v>59</v>
      </c>
      <c r="M10" s="29" t="s">
        <v>60</v>
      </c>
      <c r="N10" s="29" t="s">
        <v>61</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2:39" x14ac:dyDescent="0.25">
      <c r="B11" s="29"/>
      <c r="C11" s="29"/>
      <c r="D11" s="29"/>
      <c r="E11" s="29"/>
      <c r="F11" s="29"/>
      <c r="G11" s="29"/>
      <c r="H11" s="29"/>
      <c r="I11" s="31" t="str">
        <f t="shared" ref="I11:I20" si="0">B12</f>
        <v>Information You Hold 1</v>
      </c>
      <c r="J11" s="31" t="str">
        <f t="shared" ref="J11:J20" si="1">D12</f>
        <v/>
      </c>
      <c r="K11" s="29" t="str">
        <f t="shared" ref="K11:N20" si="2">IF(AND(K$9=$J11),$J11,"")</f>
        <v/>
      </c>
      <c r="L11" s="29" t="str">
        <f t="shared" si="2"/>
        <v/>
      </c>
      <c r="M11" s="29" t="str">
        <f t="shared" si="2"/>
        <v/>
      </c>
      <c r="N11" s="29" t="str">
        <f t="shared" si="2"/>
        <v/>
      </c>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2:39" ht="15" customHeight="1" x14ac:dyDescent="0.25">
      <c r="B12" s="40" t="str">
        <f>IF(VLOOKUP(C8,'DC BTS'!C2:AM5,2,FALSE)="","",VLOOKUP(C8,'DC BTS'!C2:AM5,2,FALSE))</f>
        <v>Information You Hold 1</v>
      </c>
      <c r="C12" s="41" t="str">
        <f>IF(VLOOKUP(C8,'DC BTS'!C2:AM5,3,FALSE)="","",VLOOKUP(C8,'DC BTS'!C2:AM5,3,FALSE))</f>
        <v>An information audit has been carried out within your organisation in order to map data flows.</v>
      </c>
      <c r="D12" s="31" t="str">
        <f>IF(VLOOKUP(C8, 'DC BTS'!C2:AM5, 22, FALSE)="","",VLOOKUP(C8, 'DC BTS'!C2:AM5, 22, FALSE))</f>
        <v/>
      </c>
      <c r="E12" s="29" t="str">
        <f t="shared" ref="E12:E21" si="3">_xlfn.IFS(D12=0, "Not Appliciable", D12=1, "Major Work Required", D12=2, "Minor Work Required", D12=3, "Compliant", D12="","")</f>
        <v/>
      </c>
      <c r="F12" s="29"/>
      <c r="G12" s="29"/>
      <c r="H12" s="29"/>
      <c r="I12" s="31" t="str">
        <f t="shared" si="0"/>
        <v>Information You Hold 2</v>
      </c>
      <c r="J12" s="31" t="str">
        <f t="shared" si="1"/>
        <v/>
      </c>
      <c r="K12" s="29" t="str">
        <f t="shared" si="2"/>
        <v/>
      </c>
      <c r="L12" s="29" t="str">
        <f t="shared" si="2"/>
        <v/>
      </c>
      <c r="M12" s="29" t="str">
        <f t="shared" si="2"/>
        <v/>
      </c>
      <c r="N12" s="29" t="str">
        <f t="shared" si="2"/>
        <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2:39" ht="15" customHeight="1" x14ac:dyDescent="0.25">
      <c r="B13" s="42" t="str">
        <f>IF(VLOOKUP(C8,'DC BTS'!C2:AM5,4,FALSE)="","",VLOOKUP(C8,'DC BTS'!C2:AM5,4,FALSE))</f>
        <v>Information You Hold 2</v>
      </c>
      <c r="C13" s="42" t="str">
        <f>IF(VLOOKUP(C8,'DC BTS'!C2:AM5,5,FALSE)="","",VLOOKUP(C8,'DC BTS'!C2:AM5,5,FALSE))</f>
        <v>The personal data which your business holds, where it is obtained from, those it is shared with and what you do with it, is formally documented.</v>
      </c>
      <c r="D13" s="31" t="str">
        <f>IF(VLOOKUP(C8, 'DC BTS'!C2:AM5, 23, FALSE)="","",VLOOKUP(C8, 'DC BTS'!C2:AM5, 23, FALSE))</f>
        <v/>
      </c>
      <c r="E13" s="29" t="str">
        <f t="shared" si="3"/>
        <v/>
      </c>
      <c r="F13" s="29"/>
      <c r="G13" s="29"/>
      <c r="H13" s="29"/>
      <c r="I13" s="31" t="str">
        <f t="shared" si="0"/>
        <v>Lawful Basis for Processing</v>
      </c>
      <c r="J13" s="31" t="str">
        <f t="shared" si="1"/>
        <v/>
      </c>
      <c r="K13" s="29" t="str">
        <f t="shared" si="2"/>
        <v/>
      </c>
      <c r="L13" s="29" t="str">
        <f t="shared" si="2"/>
        <v/>
      </c>
      <c r="M13" s="29" t="str">
        <f t="shared" si="2"/>
        <v/>
      </c>
      <c r="N13" s="29" t="str">
        <f t="shared" si="2"/>
        <v/>
      </c>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2:39" ht="15" customHeight="1" x14ac:dyDescent="0.25">
      <c r="B14" s="42" t="str">
        <f>IF(VLOOKUP(C8,'DC BTS'!C2:AM5,6,FALSE)="","",VLOOKUP(C8,'DC BTS'!C2:AM5,6,FALSE))</f>
        <v>Lawful Basis for Processing</v>
      </c>
      <c r="C14" s="42" t="str">
        <f>IF(VLOOKUP(C8,'DC BTS'!C2:AM5,7,FALSE)="","",VLOOKUP(C8,'DC BTS'!C2:AM5,7,FALSE))</f>
        <v>Your lawful bases for processing personal data have been identified and documented.</v>
      </c>
      <c r="D14" s="31" t="str">
        <f>IF(VLOOKUP(C8, 'DC BTS'!C2:AM5, 24, FALSE)="","",VLOOKUP(C8, 'DC BTS'!C2:AM5, 24, FALSE))</f>
        <v/>
      </c>
      <c r="E14" s="29" t="str">
        <f t="shared" si="3"/>
        <v/>
      </c>
      <c r="F14" s="29"/>
      <c r="G14" s="29"/>
      <c r="H14" s="29"/>
      <c r="I14" s="31" t="str">
        <f t="shared" si="0"/>
        <v>Consent 1</v>
      </c>
      <c r="J14" s="31" t="str">
        <f t="shared" si="1"/>
        <v/>
      </c>
      <c r="K14" s="29" t="str">
        <f t="shared" si="2"/>
        <v/>
      </c>
      <c r="L14" s="29" t="str">
        <f t="shared" si="2"/>
        <v/>
      </c>
      <c r="M14" s="29" t="str">
        <f t="shared" si="2"/>
        <v/>
      </c>
      <c r="N14" s="29" t="str">
        <f t="shared" si="2"/>
        <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2:39" x14ac:dyDescent="0.25">
      <c r="B15" s="42" t="str">
        <f>IF(VLOOKUP(C8,'DC BTS'!C2:AM5,8,FALSE)="","",VLOOKUP(C8,'DC BTS'!C2:AM5,8,FALSE))</f>
        <v>Consent 1</v>
      </c>
      <c r="C15" s="42" t="str">
        <f>IF(VLOOKUP(C8,'DC BTS'!C2:AM5,9,FALSE)="","",VLOOKUP(C8,'DC BTS'!C2:AM5,9,FALSE))</f>
        <v>The ways in which you ask for consent and record this has been reviewed by your business.</v>
      </c>
      <c r="D15" s="31" t="str">
        <f>IF(VLOOKUP(C8, 'DC BTS'!C2:AM5, 25, FALSE)="","",VLOOKUP(C8, 'DC BTS'!C2:AM5, 25, FALSE))</f>
        <v/>
      </c>
      <c r="E15" s="29" t="str">
        <f t="shared" si="3"/>
        <v/>
      </c>
      <c r="F15" s="29"/>
      <c r="G15" s="29"/>
      <c r="H15" s="29"/>
      <c r="I15" s="31" t="str">
        <f t="shared" si="0"/>
        <v>Consent 2</v>
      </c>
      <c r="J15" s="31" t="str">
        <f t="shared" si="1"/>
        <v/>
      </c>
      <c r="K15" s="29" t="str">
        <f t="shared" si="2"/>
        <v/>
      </c>
      <c r="L15" s="29" t="str">
        <f t="shared" si="2"/>
        <v/>
      </c>
      <c r="M15" s="29" t="str">
        <f t="shared" si="2"/>
        <v/>
      </c>
      <c r="N15" s="29" t="str">
        <f t="shared" si="2"/>
        <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2:39" x14ac:dyDescent="0.25">
      <c r="B16" s="42" t="str">
        <f>IF(VLOOKUP(C8,'DC BTS'!C2:AM5,10,FALSE)="","",VLOOKUP(C8,'DC BTS'!C2:AM5,10,FALSE))</f>
        <v>Consent 2</v>
      </c>
      <c r="C16" s="42" t="str">
        <f>IF(VLOOKUP(C8,'DC BTS'!C2:AM5,11,FALSE)="","",VLOOKUP(C8,'DC BTS'!C2:AM5,11,FALSE))</f>
        <v>There are systems in place in order to record and manage consent.</v>
      </c>
      <c r="D16" s="31" t="str">
        <f>IF(VLOOKUP(C8, 'DC BTS'!C2:AM5, 26, FALSE)="","",VLOOKUP(C8, 'DC BTS'!C2:AM5, 26, FALSE))</f>
        <v/>
      </c>
      <c r="E16" s="29" t="str">
        <f t="shared" si="3"/>
        <v/>
      </c>
      <c r="F16" s="29"/>
      <c r="G16" s="29"/>
      <c r="H16" s="29"/>
      <c r="I16" s="31" t="str">
        <f t="shared" si="0"/>
        <v>Consent to Process Children’s Personal Data for Online Services</v>
      </c>
      <c r="J16" s="31" t="str">
        <f t="shared" si="1"/>
        <v/>
      </c>
      <c r="K16" s="29" t="str">
        <f t="shared" si="2"/>
        <v/>
      </c>
      <c r="L16" s="29" t="str">
        <f t="shared" si="2"/>
        <v/>
      </c>
      <c r="M16" s="29" t="str">
        <f t="shared" si="2"/>
        <v/>
      </c>
      <c r="N16" s="29" t="str">
        <f t="shared" si="2"/>
        <v/>
      </c>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2:14" x14ac:dyDescent="0.25">
      <c r="B17" s="42" t="str">
        <f>IF(VLOOKUP(C8,'DC BTS'!C2:AM5,12,FALSE)="","",VLOOKUP(C8,'DC BTS'!C2:AM5,12,FALSE))</f>
        <v>Consent to Process Children’s Personal Data for Online Services</v>
      </c>
      <c r="C17" s="42" t="str">
        <f>IF(VLOOKUP(C8,'DC BTS'!C2:AM5,13,FALSE)="","",VLOOKUP(C8,'DC BTS'!C2:AM5,13,FALSE))</f>
        <v>Systems are in place to ensure where online services are offered directly to children, consent is managed.</v>
      </c>
      <c r="D17" s="31" t="str">
        <f>IF(VLOOKUP(C8, 'DC BTS'!C2:AM5, 27, FALSE)="","",VLOOKUP(C8, 'DC BTS'!C2:AM5, 27, FALSE))</f>
        <v/>
      </c>
      <c r="E17" s="29" t="str">
        <f t="shared" si="3"/>
        <v/>
      </c>
      <c r="F17" s="29"/>
      <c r="G17" s="29"/>
      <c r="H17" s="29"/>
      <c r="I17" s="31" t="str">
        <f t="shared" si="0"/>
        <v>Vital Interests</v>
      </c>
      <c r="J17" s="31" t="str">
        <f t="shared" si="1"/>
        <v/>
      </c>
      <c r="K17" s="29" t="str">
        <f t="shared" si="2"/>
        <v/>
      </c>
      <c r="L17" s="29" t="str">
        <f t="shared" si="2"/>
        <v/>
      </c>
      <c r="M17" s="29" t="str">
        <f t="shared" si="2"/>
        <v/>
      </c>
      <c r="N17" s="29" t="str">
        <f t="shared" si="2"/>
        <v/>
      </c>
    </row>
    <row r="18" spans="2:14" x14ac:dyDescent="0.25">
      <c r="B18" s="42" t="str">
        <f>IF(VLOOKUP(C8,'DC BTS'!C2:AM5,14,FALSE)="","",VLOOKUP(C8,'DC BTS'!C2:AM5,14,FALSE))</f>
        <v>Vital Interests</v>
      </c>
      <c r="C18" s="42" t="str">
        <f>IF(VLOOKUP(C8,'DC BTS'!C2:AM5,15,FALSE)="","",VLOOKUP(C8,'DC BTS'!C2:AM5,15,FALSE))</f>
        <v>Whereby the processing of data in order to protect the vital interests of an individual is necessary, your business has clearly documented when this would be required. Justification can be provided through business documents - these are relied upon in order to inform individuals where necessary.</v>
      </c>
      <c r="D18" s="31" t="str">
        <f>IF(VLOOKUP(C8, 'DC BTS'!C2:AM5, 28, FALSE)="","",VLOOKUP(C8, 'DC BTS'!C2:AM5, 28, FALSE))</f>
        <v/>
      </c>
      <c r="E18" s="29" t="str">
        <f t="shared" si="3"/>
        <v/>
      </c>
      <c r="F18" s="29"/>
      <c r="G18" s="29"/>
      <c r="H18" s="29"/>
      <c r="I18" s="31" t="str">
        <f t="shared" si="0"/>
        <v>Legitimate Interests</v>
      </c>
      <c r="J18" s="31" t="str">
        <f t="shared" si="1"/>
        <v/>
      </c>
      <c r="K18" s="29" t="str">
        <f t="shared" si="2"/>
        <v/>
      </c>
      <c r="L18" s="29" t="str">
        <f t="shared" si="2"/>
        <v/>
      </c>
      <c r="M18" s="29" t="str">
        <f t="shared" si="2"/>
        <v/>
      </c>
      <c r="N18" s="29" t="str">
        <f t="shared" si="2"/>
        <v/>
      </c>
    </row>
    <row r="19" spans="2:14" x14ac:dyDescent="0.25">
      <c r="B19" s="42" t="str">
        <f>IF(VLOOKUP(C8,'DC BTS'!C2:AM5,16,FALSE)="","",VLOOKUP(C8,'DC BTS'!C2:AM5,16,FALSE))</f>
        <v>Legitimate Interests</v>
      </c>
      <c r="C19" s="42" t="str">
        <f>IF(VLOOKUP(C8,'DC BTS'!C2:AM5,17,FALSE)="","",VLOOKUP(C8,'DC BTS'!C2:AM5,17,FALSE))</f>
        <v>In situations whereby the lawful basis for prociessing is legitimate interests, your business has conducted and applied the three part test. This demonstrates that individual's interests and right's have been taken into account and are protected.</v>
      </c>
      <c r="D19" s="31" t="str">
        <f>IF(VLOOKUP(C8, 'DC BTS'!C2:AM5, 29, FALSE)="","",VLOOKUP(C8, 'DC BTS'!C2:AM5, 29, FALSE))</f>
        <v/>
      </c>
      <c r="E19" s="29" t="str">
        <f t="shared" si="3"/>
        <v/>
      </c>
      <c r="F19" s="29"/>
      <c r="G19" s="29"/>
      <c r="H19" s="29"/>
      <c r="I19" s="31" t="str">
        <f t="shared" si="0"/>
        <v>Data Protection Fee</v>
      </c>
      <c r="J19" s="31" t="str">
        <f t="shared" si="1"/>
        <v/>
      </c>
      <c r="K19" s="29" t="str">
        <f t="shared" si="2"/>
        <v/>
      </c>
      <c r="L19" s="29" t="str">
        <f t="shared" si="2"/>
        <v/>
      </c>
      <c r="M19" s="29" t="str">
        <f t="shared" si="2"/>
        <v/>
      </c>
      <c r="N19" s="29" t="str">
        <f t="shared" si="2"/>
        <v/>
      </c>
    </row>
    <row r="20" spans="2:14" x14ac:dyDescent="0.25">
      <c r="B20" s="42" t="str">
        <f>IF(VLOOKUP(C8,'DC BTS'!C2:AM5,18,FALSE)="","",VLOOKUP(C8,'DC BTS'!C2:AM5,18,FALSE))</f>
        <v>Data Protection Fee</v>
      </c>
      <c r="C20" s="42" t="str">
        <f>IF(VLOOKUP(C8,'DC BTS'!C2:AM5,19,FALSE)="","",VLOOKUP(C8,'DC BTS'!C2:AM5,19,FALSE))</f>
        <v>Your business is currently registered with the Information Commissioner's Office.</v>
      </c>
      <c r="D20" s="31" t="str">
        <f>IF(VLOOKUP(C8, 'DC BTS'!C2:AM5, 30, FALSE)="","",VLOOKUP(C8, 'DC BTS'!C2:AM5, 30, FALSE))</f>
        <v/>
      </c>
      <c r="E20" s="29" t="str">
        <f t="shared" si="3"/>
        <v/>
      </c>
      <c r="F20" s="29"/>
      <c r="G20" s="29"/>
      <c r="H20" s="29"/>
      <c r="I20" s="31" t="str">
        <f t="shared" si="0"/>
        <v/>
      </c>
      <c r="J20" s="31" t="str">
        <f t="shared" si="1"/>
        <v/>
      </c>
      <c r="K20" s="29" t="str">
        <f t="shared" si="2"/>
        <v/>
      </c>
      <c r="L20" s="29" t="str">
        <f t="shared" si="2"/>
        <v/>
      </c>
      <c r="M20" s="29" t="str">
        <f t="shared" si="2"/>
        <v/>
      </c>
      <c r="N20" s="29" t="str">
        <f t="shared" si="2"/>
        <v/>
      </c>
    </row>
    <row r="21" spans="2:14" x14ac:dyDescent="0.25">
      <c r="B21" s="42" t="str">
        <f>IF(VLOOKUP(C8,'DC BTS'!C2:AM5,20,FALSE)="","",VLOOKUP(C8,'DC BTS'!C2:AM5,20,FALSE))</f>
        <v/>
      </c>
      <c r="C21" s="42" t="str">
        <f>IF(VLOOKUP(C8,'DC BTS'!C2:AM5,21,FALSE)="","",VLOOKUP(C8,'DC BTS'!C2:AM5,21,FALSE))</f>
        <v/>
      </c>
      <c r="D21" s="31" t="str">
        <f>IF(VLOOKUP(C8, 'DC BTS'!C2:AM5, 31, FALSE)="","",VLOOKUP(C8, 'DC BTS'!C2:AM5, 31, FALSE))</f>
        <v/>
      </c>
      <c r="E21" s="29" t="str">
        <f t="shared" si="3"/>
        <v/>
      </c>
      <c r="F21" s="29"/>
      <c r="G21" s="29"/>
      <c r="H21" s="29"/>
      <c r="I21" s="29"/>
      <c r="J21" s="29"/>
      <c r="K21" s="29"/>
      <c r="L21" s="29"/>
      <c r="M21" s="29"/>
      <c r="N21" s="29"/>
    </row>
    <row r="23" spans="2:14" x14ac:dyDescent="0.25">
      <c r="B23" s="29"/>
      <c r="C23" s="29"/>
      <c r="D23" s="29" t="s">
        <v>61</v>
      </c>
      <c r="E23" s="29" t="s">
        <v>69</v>
      </c>
      <c r="F23" s="29" t="s">
        <v>70</v>
      </c>
      <c r="G23" s="29" t="s">
        <v>71</v>
      </c>
      <c r="H23" s="29"/>
      <c r="I23" s="29"/>
      <c r="J23" s="29"/>
      <c r="K23" s="29"/>
      <c r="L23" s="29"/>
      <c r="M23" s="29"/>
      <c r="N23" s="29"/>
    </row>
    <row r="24" spans="2:14" x14ac:dyDescent="0.25">
      <c r="B24" s="29"/>
      <c r="C24" s="32" t="s">
        <v>5</v>
      </c>
      <c r="D24" s="43">
        <v>1</v>
      </c>
      <c r="E24" s="43">
        <v>0.85</v>
      </c>
      <c r="F24" s="43">
        <v>0.5</v>
      </c>
      <c r="G24" s="43" t="e">
        <f>AM2</f>
        <v>#DIV/0!</v>
      </c>
      <c r="H24" s="29"/>
      <c r="I24" s="29"/>
      <c r="J24" s="29"/>
      <c r="K24" s="29"/>
      <c r="L24" s="29"/>
      <c r="M24" s="29"/>
      <c r="N24" s="29"/>
    </row>
    <row r="25" spans="2:14" x14ac:dyDescent="0.25">
      <c r="B25" s="29"/>
      <c r="C25" s="38" t="s">
        <v>4</v>
      </c>
      <c r="D25" s="43">
        <v>1</v>
      </c>
      <c r="E25" s="43">
        <v>0.85</v>
      </c>
      <c r="F25" s="43">
        <v>0.5</v>
      </c>
      <c r="G25" s="43" t="e">
        <f>AM3</f>
        <v>#DIV/0!</v>
      </c>
      <c r="H25" s="29"/>
      <c r="I25" s="29"/>
      <c r="J25" s="29"/>
      <c r="K25" s="29"/>
      <c r="L25" s="29"/>
      <c r="M25" s="29"/>
      <c r="N25" s="29"/>
    </row>
    <row r="26" spans="2:14" x14ac:dyDescent="0.25">
      <c r="B26" s="29"/>
      <c r="C26" s="38" t="s">
        <v>8</v>
      </c>
      <c r="D26" s="43">
        <v>1</v>
      </c>
      <c r="E26" s="43">
        <v>0.85</v>
      </c>
      <c r="F26" s="43">
        <v>0.5</v>
      </c>
      <c r="G26" s="43" t="e">
        <f>AM4</f>
        <v>#DIV/0!</v>
      </c>
      <c r="H26" s="29"/>
      <c r="I26" s="29"/>
      <c r="J26" s="29"/>
      <c r="K26" s="29"/>
      <c r="L26" s="29"/>
      <c r="M26" s="29"/>
      <c r="N26" s="29"/>
    </row>
    <row r="27" spans="2:14" x14ac:dyDescent="0.25">
      <c r="B27" s="29"/>
      <c r="C27" s="38" t="s">
        <v>11</v>
      </c>
      <c r="D27" s="43">
        <v>1</v>
      </c>
      <c r="E27" s="43">
        <v>0.85</v>
      </c>
      <c r="F27" s="43">
        <v>0.5</v>
      </c>
      <c r="G27" s="43" t="e">
        <f>AM5</f>
        <v>#DIV/0!</v>
      </c>
      <c r="H27" s="29"/>
      <c r="I27" s="29"/>
      <c r="J27" s="29"/>
      <c r="K27" s="29"/>
      <c r="L27" s="29"/>
      <c r="M27" s="29"/>
      <c r="N27" s="2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Controller</vt:lpstr>
      <vt:lpstr>Data Controller Overall Results</vt:lpstr>
      <vt:lpstr>Data Controller Section Results</vt:lpstr>
      <vt:lpstr>What Do My Results Mean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C.Stringer</dc:creator>
  <cp:lastModifiedBy>MCuth</cp:lastModifiedBy>
  <dcterms:created xsi:type="dcterms:W3CDTF">2019-05-24T07:13:24Z</dcterms:created>
  <dcterms:modified xsi:type="dcterms:W3CDTF">2019-06-12T16:20:46Z</dcterms:modified>
</cp:coreProperties>
</file>